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1760" activeTab="4"/>
  </bookViews>
  <sheets>
    <sheet name="кус-лин" sheetId="1" r:id="rId1"/>
    <sheet name="кус-лин2" sheetId="2" r:id="rId2"/>
    <sheet name="логистика" sheetId="3" r:id="rId3"/>
    <sheet name="печь " sheetId="4" r:id="rId4"/>
    <sheet name="зерно" sheetId="5" r:id="rId5"/>
  </sheets>
  <definedNames/>
  <calcPr fullCalcOnLoad="1"/>
</workbook>
</file>

<file path=xl/sharedStrings.xml><?xml version="1.0" encoding="utf-8"?>
<sst xmlns="http://schemas.openxmlformats.org/spreadsheetml/2006/main" count="235" uniqueCount="83">
  <si>
    <t>x</t>
  </si>
  <si>
    <t>y</t>
  </si>
  <si>
    <t>т</t>
  </si>
  <si>
    <t>Model is: Piecewise linear regression with breakpoint</t>
  </si>
  <si>
    <t>Dependent variable: ЧИСЛЕНН Loss: Least squares</t>
  </si>
  <si>
    <t>Final loss: .000000000 R=.95549 Variance explained: 91.296%</t>
  </si>
  <si>
    <t/>
  </si>
  <si>
    <t>Const.B0</t>
  </si>
  <si>
    <t>VAR6</t>
  </si>
  <si>
    <t>Breakpt.</t>
  </si>
  <si>
    <t>Estimate</t>
  </si>
  <si>
    <t>Сладж</t>
  </si>
  <si>
    <t>нет</t>
  </si>
  <si>
    <t>да</t>
  </si>
  <si>
    <t>физ акт</t>
  </si>
  <si>
    <t>посты, голодание</t>
  </si>
  <si>
    <t>Model: Logistic regression (logit) N of 0's:10 1's:22</t>
  </si>
  <si>
    <t>Dep. var: VAR6 Loss: Max likelihood</t>
  </si>
  <si>
    <t>Final loss: 10.822156170 ChiІ(3)=18.105 p=.00042</t>
  </si>
  <si>
    <t>Красным отмечено несовпадение прогноза и реальности</t>
  </si>
  <si>
    <t>Действительная стоимость проекта</t>
  </si>
  <si>
    <t>Оценка специалистов</t>
  </si>
  <si>
    <t>Травмы</t>
  </si>
  <si>
    <t xml:space="preserve"> </t>
  </si>
  <si>
    <t>не совпадений - 5</t>
  </si>
  <si>
    <t>всего</t>
  </si>
  <si>
    <t>Yкус-ли</t>
  </si>
  <si>
    <t>Yт</t>
  </si>
  <si>
    <t>Производительность печи</t>
  </si>
  <si>
    <t>Расход кокса</t>
  </si>
  <si>
    <t>Yt</t>
  </si>
  <si>
    <t>Остатки</t>
  </si>
  <si>
    <t>Yt по Stat</t>
  </si>
  <si>
    <t>df</t>
  </si>
  <si>
    <t>F</t>
  </si>
  <si>
    <t>p-level</t>
  </si>
  <si>
    <t>1</t>
  </si>
  <si>
    <t>2</t>
  </si>
  <si>
    <t>Std. Error of estimate</t>
  </si>
  <si>
    <r>
      <t>Остатки</t>
    </r>
    <r>
      <rPr>
        <vertAlign val="superscript"/>
        <sz val="10"/>
        <rFont val="Arial Cyr"/>
        <family val="0"/>
      </rPr>
      <t>2</t>
    </r>
  </si>
  <si>
    <t>Analysis of Variance; DV: Y1 (new.sta)</t>
  </si>
  <si>
    <t>Sums of</t>
  </si>
  <si>
    <t>Mean</t>
  </si>
  <si>
    <t>Squares</t>
  </si>
  <si>
    <t>Regress.</t>
  </si>
  <si>
    <t>Residual</t>
  </si>
  <si>
    <t>Total</t>
  </si>
  <si>
    <t>Mean Squares</t>
  </si>
  <si>
    <t>Observed</t>
  </si>
  <si>
    <t>Predictd</t>
  </si>
  <si>
    <t>Value</t>
  </si>
  <si>
    <t>3</t>
  </si>
  <si>
    <t>4</t>
  </si>
  <si>
    <t>5</t>
  </si>
  <si>
    <t>6</t>
  </si>
  <si>
    <t>7</t>
  </si>
  <si>
    <t>8</t>
  </si>
  <si>
    <t>9</t>
  </si>
  <si>
    <t>10</t>
  </si>
  <si>
    <t>Minimum</t>
  </si>
  <si>
    <t>Maximum</t>
  </si>
  <si>
    <t>Median</t>
  </si>
  <si>
    <t>Predicted &amp; Residual Values (new.sta)</t>
  </si>
  <si>
    <t>Dependent variable: Y1</t>
  </si>
  <si>
    <t>Standard</t>
  </si>
  <si>
    <t>Std.Err.</t>
  </si>
  <si>
    <t>Mahalns.</t>
  </si>
  <si>
    <t>Deleted</t>
  </si>
  <si>
    <t>Cook's</t>
  </si>
  <si>
    <t>Pred. v.</t>
  </si>
  <si>
    <t>Pred.Val</t>
  </si>
  <si>
    <t>Distance</t>
  </si>
  <si>
    <r>
      <t>х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- число тракторов на 100 га;</t>
    </r>
  </si>
  <si>
    <r>
      <t>х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- число зерноуборочных комбайнов на 100 га;</t>
    </r>
  </si>
  <si>
    <r>
      <t>х</t>
    </r>
    <r>
      <rPr>
        <vertAlign val="sub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- число орудий поверхностной обработки почвы на 100 га;</t>
    </r>
  </si>
  <si>
    <r>
      <t>х</t>
    </r>
    <r>
      <rPr>
        <vertAlign val="subscript"/>
        <sz val="14"/>
        <color indexed="8"/>
        <rFont val="Times New Roman"/>
        <family val="1"/>
      </rPr>
      <t xml:space="preserve">4 </t>
    </r>
    <r>
      <rPr>
        <sz val="14"/>
        <color indexed="8"/>
        <rFont val="Times New Roman"/>
        <family val="1"/>
      </rPr>
      <t>- количество удобрений, расходуемых на гектар (т/га);</t>
    </r>
  </si>
  <si>
    <r>
      <t>х</t>
    </r>
    <r>
      <rPr>
        <vertAlign val="subscript"/>
        <sz val="14"/>
        <color indexed="8"/>
        <rFont val="Times New Roman"/>
        <family val="1"/>
      </rPr>
      <t>5</t>
    </r>
    <r>
      <rPr>
        <sz val="14"/>
        <color indexed="8"/>
        <rFont val="Times New Roman"/>
        <family val="1"/>
      </rPr>
      <t xml:space="preserve"> - количество химических средств защиты растений, расходуемых на гектар (ц/га).</t>
    </r>
  </si>
  <si>
    <r>
      <t>x</t>
    </r>
    <r>
      <rPr>
        <vertAlign val="subscript"/>
        <sz val="14"/>
        <color indexed="8"/>
        <rFont val="Times New Roman"/>
        <family val="1"/>
      </rPr>
      <t>1</t>
    </r>
  </si>
  <si>
    <r>
      <t>x</t>
    </r>
    <r>
      <rPr>
        <i/>
        <vertAlign val="subscript"/>
        <sz val="14"/>
        <color indexed="8"/>
        <rFont val="Times New Roman"/>
        <family val="1"/>
      </rPr>
      <t xml:space="preserve"> </t>
    </r>
    <r>
      <rPr>
        <vertAlign val="subscript"/>
        <sz val="14"/>
        <color indexed="8"/>
        <rFont val="Times New Roman"/>
        <family val="1"/>
      </rPr>
      <t>2</t>
    </r>
  </si>
  <si>
    <r>
      <t>x</t>
    </r>
    <r>
      <rPr>
        <i/>
        <vertAlign val="subscript"/>
        <sz val="14"/>
        <color indexed="8"/>
        <rFont val="Times New Roman"/>
        <family val="1"/>
      </rPr>
      <t xml:space="preserve"> </t>
    </r>
    <r>
      <rPr>
        <vertAlign val="subscript"/>
        <sz val="14"/>
        <color indexed="8"/>
        <rFont val="Times New Roman"/>
        <family val="1"/>
      </rPr>
      <t>3</t>
    </r>
  </si>
  <si>
    <r>
      <t>x</t>
    </r>
    <r>
      <rPr>
        <i/>
        <vertAlign val="subscript"/>
        <sz val="14"/>
        <color indexed="8"/>
        <rFont val="Times New Roman"/>
        <family val="1"/>
      </rPr>
      <t xml:space="preserve"> </t>
    </r>
    <r>
      <rPr>
        <vertAlign val="subscript"/>
        <sz val="14"/>
        <color indexed="8"/>
        <rFont val="Times New Roman"/>
        <family val="1"/>
      </rPr>
      <t>4</t>
    </r>
  </si>
  <si>
    <r>
      <t>x</t>
    </r>
    <r>
      <rPr>
        <i/>
        <vertAlign val="subscript"/>
        <sz val="14"/>
        <color indexed="8"/>
        <rFont val="Times New Roman"/>
        <family val="1"/>
      </rPr>
      <t xml:space="preserve"> </t>
    </r>
    <r>
      <rPr>
        <vertAlign val="subscript"/>
        <sz val="14"/>
        <color indexed="8"/>
        <rFont val="Times New Roman"/>
        <family val="1"/>
      </rPr>
      <t>5</t>
    </r>
  </si>
  <si>
    <r>
      <t>y</t>
    </r>
    <r>
      <rPr>
        <sz val="14"/>
        <color indexed="8"/>
        <rFont val="Times New Roman"/>
        <family val="1"/>
      </rPr>
      <t xml:space="preserve"> -  урожайность  зерновых культур ( ц/га )</t>
    </r>
  </si>
</sst>
</file>

<file path=xl/styles.xml><?xml version="1.0" encoding="utf-8"?>
<styleSheet xmlns="http://schemas.openxmlformats.org/spreadsheetml/2006/main">
  <numFmts count="23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0.00000000"/>
    <numFmt numFmtId="175" formatCode="0.000000000"/>
    <numFmt numFmtId="176" formatCode="0.0000000000"/>
    <numFmt numFmtId="177" formatCode="0.0"/>
    <numFmt numFmtId="178" formatCode="0.000%"/>
  </numFmts>
  <fonts count="19">
    <font>
      <sz val="10"/>
      <name val="Arial Cyr"/>
      <family val="0"/>
    </font>
    <font>
      <sz val="8"/>
      <name val="Arial Cyr"/>
      <family val="0"/>
    </font>
    <font>
      <b/>
      <sz val="12"/>
      <name val="Adobe Garamond Pro Bold"/>
      <family val="1"/>
    </font>
    <font>
      <sz val="12"/>
      <name val="Adobe Garamond Pro Bold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Arial Cyr"/>
      <family val="0"/>
    </font>
    <font>
      <b/>
      <sz val="8"/>
      <name val="Arial Cyr"/>
      <family val="0"/>
    </font>
    <font>
      <b/>
      <sz val="14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vertAlign val="superscript"/>
      <sz val="10"/>
      <name val="Arial Cyr"/>
      <family val="0"/>
    </font>
    <font>
      <i/>
      <sz val="8"/>
      <name val="Times New Roman"/>
      <family val="1"/>
    </font>
    <font>
      <u val="single"/>
      <sz val="10"/>
      <color indexed="36"/>
      <name val="Arial Cyr"/>
      <family val="0"/>
    </font>
    <font>
      <i/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vertAlign val="subscript"/>
      <sz val="14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9" fontId="0" fillId="0" borderId="0" xfId="19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170" fontId="0" fillId="2" borderId="0" xfId="0" applyNumberFormat="1" applyFont="1" applyFill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0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7" borderId="5" xfId="0" applyFont="1" applyFill="1" applyBorder="1" applyAlignment="1">
      <alignment horizontal="justify" vertical="top" wrapText="1"/>
    </xf>
    <xf numFmtId="0" fontId="15" fillId="7" borderId="5" xfId="0" applyFont="1" applyFill="1" applyBorder="1" applyAlignment="1">
      <alignment horizontal="center" vertical="top" wrapText="1"/>
    </xf>
    <xf numFmtId="0" fontId="17" fillId="7" borderId="5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'кус-лин'!$A$2:$A$18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'кус-лин'!$B$2:$B$18</c:f>
              <c:numCache>
                <c:ptCount val="17"/>
                <c:pt idx="0">
                  <c:v>11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23</c:v>
                </c:pt>
                <c:pt idx="7">
                  <c:v>25</c:v>
                </c:pt>
                <c:pt idx="8">
                  <c:v>27</c:v>
                </c:pt>
                <c:pt idx="9">
                  <c:v>45</c:v>
                </c:pt>
                <c:pt idx="10">
                  <c:v>48</c:v>
                </c:pt>
                <c:pt idx="11">
                  <c:v>51</c:v>
                </c:pt>
                <c:pt idx="12">
                  <c:v>54</c:v>
                </c:pt>
                <c:pt idx="13">
                  <c:v>57</c:v>
                </c:pt>
                <c:pt idx="14">
                  <c:v>60</c:v>
                </c:pt>
                <c:pt idx="15">
                  <c:v>63</c:v>
                </c:pt>
                <c:pt idx="16">
                  <c:v>66</c:v>
                </c:pt>
              </c:numCache>
            </c:numRef>
          </c:yVal>
          <c:smooth val="1"/>
        </c:ser>
        <c:axId val="55278124"/>
        <c:axId val="27741069"/>
      </c:scatterChart>
      <c:valAx>
        <c:axId val="552781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741069"/>
        <c:crosses val="autoZero"/>
        <c:crossBetween val="midCat"/>
        <c:dispUnits/>
      </c:valAx>
      <c:valAx>
        <c:axId val="27741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781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Y 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'кус-лин2'!$C$2:$C$27</c:f>
              <c:numCache>
                <c:ptCount val="26"/>
                <c:pt idx="0">
                  <c:v>575</c:v>
                </c:pt>
                <c:pt idx="1">
                  <c:v>960</c:v>
                </c:pt>
                <c:pt idx="2">
                  <c:v>1240</c:v>
                </c:pt>
                <c:pt idx="3">
                  <c:v>1419</c:v>
                </c:pt>
                <c:pt idx="4">
                  <c:v>1803</c:v>
                </c:pt>
                <c:pt idx="5">
                  <c:v>3157</c:v>
                </c:pt>
                <c:pt idx="6">
                  <c:v>3540</c:v>
                </c:pt>
                <c:pt idx="7">
                  <c:v>5292</c:v>
                </c:pt>
                <c:pt idx="8">
                  <c:v>6127</c:v>
                </c:pt>
                <c:pt idx="9">
                  <c:v>7650</c:v>
                </c:pt>
                <c:pt idx="10">
                  <c:v>8102</c:v>
                </c:pt>
                <c:pt idx="11">
                  <c:v>8659</c:v>
                </c:pt>
                <c:pt idx="12">
                  <c:v>8947</c:v>
                </c:pt>
                <c:pt idx="13">
                  <c:v>10730</c:v>
                </c:pt>
                <c:pt idx="14">
                  <c:v>11215</c:v>
                </c:pt>
                <c:pt idx="15">
                  <c:v>14639</c:v>
                </c:pt>
                <c:pt idx="16">
                  <c:v>18048</c:v>
                </c:pt>
                <c:pt idx="17">
                  <c:v>21091</c:v>
                </c:pt>
                <c:pt idx="18">
                  <c:v>23700</c:v>
                </c:pt>
                <c:pt idx="19">
                  <c:v>28195</c:v>
                </c:pt>
                <c:pt idx="20">
                  <c:v>29003</c:v>
                </c:pt>
                <c:pt idx="21">
                  <c:v>30100</c:v>
                </c:pt>
                <c:pt idx="22">
                  <c:v>37400</c:v>
                </c:pt>
                <c:pt idx="23">
                  <c:v>37800</c:v>
                </c:pt>
                <c:pt idx="24">
                  <c:v>38936</c:v>
                </c:pt>
                <c:pt idx="25">
                  <c:v>40630</c:v>
                </c:pt>
              </c:numCache>
            </c:numRef>
          </c:xVal>
          <c:yVal>
            <c:numRef>
              <c:f>'кус-лин2'!$B$2:$B$27</c:f>
              <c:numCache>
                <c:ptCount val="26"/>
                <c:pt idx="0">
                  <c:v>918</c:v>
                </c:pt>
                <c:pt idx="1">
                  <c:v>707</c:v>
                </c:pt>
                <c:pt idx="2">
                  <c:v>1246</c:v>
                </c:pt>
                <c:pt idx="3">
                  <c:v>1143</c:v>
                </c:pt>
                <c:pt idx="4">
                  <c:v>2003</c:v>
                </c:pt>
                <c:pt idx="5">
                  <c:v>1553</c:v>
                </c:pt>
                <c:pt idx="6">
                  <c:v>4069</c:v>
                </c:pt>
                <c:pt idx="7">
                  <c:v>5292</c:v>
                </c:pt>
                <c:pt idx="8">
                  <c:v>7214</c:v>
                </c:pt>
                <c:pt idx="9">
                  <c:v>7642</c:v>
                </c:pt>
                <c:pt idx="10">
                  <c:v>4324</c:v>
                </c:pt>
                <c:pt idx="11">
                  <c:v>14837</c:v>
                </c:pt>
                <c:pt idx="12">
                  <c:v>13371</c:v>
                </c:pt>
                <c:pt idx="13">
                  <c:v>10523</c:v>
                </c:pt>
                <c:pt idx="14">
                  <c:v>14577</c:v>
                </c:pt>
                <c:pt idx="15">
                  <c:v>15317</c:v>
                </c:pt>
                <c:pt idx="16">
                  <c:v>20099</c:v>
                </c:pt>
                <c:pt idx="17">
                  <c:v>15320</c:v>
                </c:pt>
                <c:pt idx="18">
                  <c:v>3692</c:v>
                </c:pt>
                <c:pt idx="19">
                  <c:v>30028</c:v>
                </c:pt>
                <c:pt idx="20">
                  <c:v>29522</c:v>
                </c:pt>
                <c:pt idx="21">
                  <c:v>38173</c:v>
                </c:pt>
                <c:pt idx="22">
                  <c:v>27973</c:v>
                </c:pt>
                <c:pt idx="23">
                  <c:v>34100</c:v>
                </c:pt>
                <c:pt idx="24">
                  <c:v>21571</c:v>
                </c:pt>
                <c:pt idx="25">
                  <c:v>51284</c:v>
                </c:pt>
              </c:numCache>
            </c:numRef>
          </c:yVal>
          <c:smooth val="1"/>
        </c:ser>
        <c:ser>
          <c:idx val="1"/>
          <c:order val="1"/>
          <c:tx>
            <c:v>Улин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'кус-лин2'!$C$2:$C$27</c:f>
              <c:numCache>
                <c:ptCount val="26"/>
                <c:pt idx="0">
                  <c:v>575</c:v>
                </c:pt>
                <c:pt idx="1">
                  <c:v>960</c:v>
                </c:pt>
                <c:pt idx="2">
                  <c:v>1240</c:v>
                </c:pt>
                <c:pt idx="3">
                  <c:v>1419</c:v>
                </c:pt>
                <c:pt idx="4">
                  <c:v>1803</c:v>
                </c:pt>
                <c:pt idx="5">
                  <c:v>3157</c:v>
                </c:pt>
                <c:pt idx="6">
                  <c:v>3540</c:v>
                </c:pt>
                <c:pt idx="7">
                  <c:v>5292</c:v>
                </c:pt>
                <c:pt idx="8">
                  <c:v>6127</c:v>
                </c:pt>
                <c:pt idx="9">
                  <c:v>7650</c:v>
                </c:pt>
                <c:pt idx="10">
                  <c:v>8102</c:v>
                </c:pt>
                <c:pt idx="11">
                  <c:v>8659</c:v>
                </c:pt>
                <c:pt idx="12">
                  <c:v>8947</c:v>
                </c:pt>
                <c:pt idx="13">
                  <c:v>10730</c:v>
                </c:pt>
                <c:pt idx="14">
                  <c:v>11215</c:v>
                </c:pt>
                <c:pt idx="15">
                  <c:v>14639</c:v>
                </c:pt>
                <c:pt idx="16">
                  <c:v>18048</c:v>
                </c:pt>
                <c:pt idx="17">
                  <c:v>21091</c:v>
                </c:pt>
                <c:pt idx="18">
                  <c:v>23700</c:v>
                </c:pt>
                <c:pt idx="19">
                  <c:v>28195</c:v>
                </c:pt>
                <c:pt idx="20">
                  <c:v>29003</c:v>
                </c:pt>
                <c:pt idx="21">
                  <c:v>30100</c:v>
                </c:pt>
                <c:pt idx="22">
                  <c:v>37400</c:v>
                </c:pt>
                <c:pt idx="23">
                  <c:v>37800</c:v>
                </c:pt>
                <c:pt idx="24">
                  <c:v>38936</c:v>
                </c:pt>
                <c:pt idx="25">
                  <c:v>40630</c:v>
                </c:pt>
              </c:numCache>
            </c:numRef>
          </c:xVal>
          <c:yVal>
            <c:numRef>
              <c:f>'кус-лин2'!$E$2:$E$27</c:f>
              <c:numCache>
                <c:ptCount val="26"/>
                <c:pt idx="0">
                  <c:v>1417.96583623582</c:v>
                </c:pt>
                <c:pt idx="1">
                  <c:v>1758.4740988560516</c:v>
                </c:pt>
                <c:pt idx="2">
                  <c:v>2006.1164716707653</c:v>
                </c:pt>
                <c:pt idx="3">
                  <c:v>2164.4307028630287</c:v>
                </c:pt>
                <c:pt idx="4">
                  <c:v>2504.0545284374934</c:v>
                </c:pt>
                <c:pt idx="5">
                  <c:v>3701.582288405788</c:v>
                </c:pt>
                <c:pt idx="6">
                  <c:v>4040.3216769344854</c:v>
                </c:pt>
                <c:pt idx="7">
                  <c:v>5589.85538111798</c:v>
                </c:pt>
                <c:pt idx="8">
                  <c:v>6328.3603143332875</c:v>
                </c:pt>
                <c:pt idx="9">
                  <c:v>7675.357935036177</c:v>
                </c:pt>
                <c:pt idx="10">
                  <c:v>8075.123479722786</c:v>
                </c:pt>
                <c:pt idx="11">
                  <c:v>8567.754914214913</c:v>
                </c:pt>
                <c:pt idx="12">
                  <c:v>8822.472783395762</c:v>
                </c:pt>
                <c:pt idx="13">
                  <c:v>10399.424035998029</c:v>
                </c:pt>
                <c:pt idx="14">
                  <c:v>10828.376003194944</c:v>
                </c:pt>
                <c:pt idx="15">
                  <c:v>13856.688447900586</c:v>
                </c:pt>
                <c:pt idx="16">
                  <c:v>16871.734336919726</c:v>
                </c:pt>
                <c:pt idx="17">
                  <c:v>19563.076267188208</c:v>
                </c:pt>
                <c:pt idx="18">
                  <c:v>21870.57251959388</c:v>
                </c:pt>
                <c:pt idx="19">
                  <c:v>25846.117040315803</c:v>
                </c:pt>
                <c:pt idx="20">
                  <c:v>26560.742173295403</c:v>
                </c:pt>
                <c:pt idx="21">
                  <c:v>27530.969612501623</c:v>
                </c:pt>
                <c:pt idx="22">
                  <c:v>33987.36004659951</c:v>
                </c:pt>
                <c:pt idx="23">
                  <c:v>34341.13486490625</c:v>
                </c:pt>
                <c:pt idx="24">
                  <c:v>35345.85534889737</c:v>
                </c:pt>
                <c:pt idx="25">
                  <c:v>36844.09170442639</c:v>
                </c:pt>
              </c:numCache>
            </c:numRef>
          </c:yVal>
          <c:smooth val="1"/>
        </c:ser>
        <c:ser>
          <c:idx val="2"/>
          <c:order val="2"/>
          <c:tx>
            <c:v>Укуслин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'кус-лин2'!$C$2:$C$27</c:f>
              <c:numCache>
                <c:ptCount val="26"/>
                <c:pt idx="0">
                  <c:v>575</c:v>
                </c:pt>
                <c:pt idx="1">
                  <c:v>960</c:v>
                </c:pt>
                <c:pt idx="2">
                  <c:v>1240</c:v>
                </c:pt>
                <c:pt idx="3">
                  <c:v>1419</c:v>
                </c:pt>
                <c:pt idx="4">
                  <c:v>1803</c:v>
                </c:pt>
                <c:pt idx="5">
                  <c:v>3157</c:v>
                </c:pt>
                <c:pt idx="6">
                  <c:v>3540</c:v>
                </c:pt>
                <c:pt idx="7">
                  <c:v>5292</c:v>
                </c:pt>
                <c:pt idx="8">
                  <c:v>6127</c:v>
                </c:pt>
                <c:pt idx="9">
                  <c:v>7650</c:v>
                </c:pt>
                <c:pt idx="10">
                  <c:v>8102</c:v>
                </c:pt>
                <c:pt idx="11">
                  <c:v>8659</c:v>
                </c:pt>
                <c:pt idx="12">
                  <c:v>8947</c:v>
                </c:pt>
                <c:pt idx="13">
                  <c:v>10730</c:v>
                </c:pt>
                <c:pt idx="14">
                  <c:v>11215</c:v>
                </c:pt>
                <c:pt idx="15">
                  <c:v>14639</c:v>
                </c:pt>
                <c:pt idx="16">
                  <c:v>18048</c:v>
                </c:pt>
                <c:pt idx="17">
                  <c:v>21091</c:v>
                </c:pt>
                <c:pt idx="18">
                  <c:v>23700</c:v>
                </c:pt>
                <c:pt idx="19">
                  <c:v>28195</c:v>
                </c:pt>
                <c:pt idx="20">
                  <c:v>29003</c:v>
                </c:pt>
                <c:pt idx="21">
                  <c:v>30100</c:v>
                </c:pt>
                <c:pt idx="22">
                  <c:v>37400</c:v>
                </c:pt>
                <c:pt idx="23">
                  <c:v>37800</c:v>
                </c:pt>
                <c:pt idx="24">
                  <c:v>38936</c:v>
                </c:pt>
                <c:pt idx="25">
                  <c:v>40630</c:v>
                </c:pt>
              </c:numCache>
            </c:numRef>
          </c:xVal>
          <c:yVal>
            <c:numRef>
              <c:f>'кус-лин2'!$F$2:$F$27</c:f>
              <c:numCache>
                <c:ptCount val="26"/>
                <c:pt idx="0">
                  <c:v>3053.875850440525</c:v>
                </c:pt>
                <c:pt idx="1">
                  <c:v>3161.1073913346277</c:v>
                </c:pt>
                <c:pt idx="2">
                  <c:v>3239.093966530338</c:v>
                </c:pt>
                <c:pt idx="3">
                  <c:v>3288.949669959025</c:v>
                </c:pt>
                <c:pt idx="4">
                  <c:v>3395.902687370285</c:v>
                </c:pt>
                <c:pt idx="5">
                  <c:v>3773.0234831381154</c:v>
                </c:pt>
                <c:pt idx="6">
                  <c:v>3879.697977066534</c:v>
                </c:pt>
                <c:pt idx="7">
                  <c:v>4367.67111900541</c:v>
                </c:pt>
                <c:pt idx="8">
                  <c:v>4600.238227178334</c:v>
                </c:pt>
                <c:pt idx="9">
                  <c:v>5024.4294915464325</c:v>
                </c:pt>
                <c:pt idx="10">
                  <c:v>5150.322105790936</c:v>
                </c:pt>
                <c:pt idx="11">
                  <c:v>5305.459685733833</c:v>
                </c:pt>
                <c:pt idx="12">
                  <c:v>5385.674448792278</c:v>
                </c:pt>
                <c:pt idx="13">
                  <c:v>5882.28181869925</c:v>
                </c:pt>
                <c:pt idx="14">
                  <c:v>14520.637198405153</c:v>
                </c:pt>
                <c:pt idx="15">
                  <c:v>17139.700675747183</c:v>
                </c:pt>
                <c:pt idx="16">
                  <c:v>19747.29045210786</c:v>
                </c:pt>
                <c:pt idx="17">
                  <c:v>22074.92192452369</c:v>
                </c:pt>
                <c:pt idx="18">
                  <c:v>24070.580981879222</c:v>
                </c:pt>
                <c:pt idx="19">
                  <c:v>27508.866709289392</c:v>
                </c:pt>
                <c:pt idx="20">
                  <c:v>28126.91673548459</c:v>
                </c:pt>
                <c:pt idx="21">
                  <c:v>28966.026733920397</c:v>
                </c:pt>
                <c:pt idx="22">
                  <c:v>34549.89454484236</c:v>
                </c:pt>
                <c:pt idx="23">
                  <c:v>34855.859904344936</c:v>
                </c:pt>
                <c:pt idx="24">
                  <c:v>35724.80152533224</c:v>
                </c:pt>
                <c:pt idx="25">
                  <c:v>37020.56482282564</c:v>
                </c:pt>
              </c:numCache>
            </c:numRef>
          </c:yVal>
          <c:smooth val="1"/>
        </c:ser>
        <c:axId val="48343030"/>
        <c:axId val="32434087"/>
      </c:scatterChart>
      <c:val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4087"/>
        <c:crosses val="autoZero"/>
        <c:crossBetween val="midCat"/>
        <c:dispUnits/>
      </c:valAx>
      <c:valAx>
        <c:axId val="32434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43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Переменная X 1 График остатков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'печь '!$C$2:$C$11</c:f>
              <c:numCache>
                <c:ptCount val="10"/>
                <c:pt idx="0">
                  <c:v>1200</c:v>
                </c:pt>
                <c:pt idx="1">
                  <c:v>1234</c:v>
                </c:pt>
                <c:pt idx="2">
                  <c:v>1280</c:v>
                </c:pt>
                <c:pt idx="3">
                  <c:v>1790</c:v>
                </c:pt>
                <c:pt idx="4">
                  <c:v>1800</c:v>
                </c:pt>
                <c:pt idx="5">
                  <c:v>1820</c:v>
                </c:pt>
                <c:pt idx="6">
                  <c:v>1870</c:v>
                </c:pt>
                <c:pt idx="7">
                  <c:v>1923</c:v>
                </c:pt>
                <c:pt idx="8">
                  <c:v>2005</c:v>
                </c:pt>
                <c:pt idx="9">
                  <c:v>2134</c:v>
                </c:pt>
              </c:numCache>
            </c:numRef>
          </c:xVal>
          <c:yVal>
            <c:numRef>
              <c:f>'печь '!$L$26:$L$35</c:f>
              <c:numCache>
                <c:ptCount val="10"/>
              </c:numCache>
            </c:numRef>
          </c:yVal>
          <c:smooth val="0"/>
        </c:ser>
        <c:axId val="23471328"/>
        <c:axId val="9915361"/>
      </c:scatterChart>
      <c:valAx>
        <c:axId val="234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Переменная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15361"/>
        <c:crosses val="autoZero"/>
        <c:crossBetween val="midCat"/>
        <c:dispUnits/>
      </c:valAx>
      <c:valAx>
        <c:axId val="991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Остатки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71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yr"/>
                <a:ea typeface="Arial Cyr"/>
                <a:cs typeface="Arial Cyr"/>
              </a:rPr>
              <a:t>Переменная X 1 График подбора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'печь '!$C$2:$C$11</c:f>
              <c:numCache>
                <c:ptCount val="10"/>
                <c:pt idx="0">
                  <c:v>1200</c:v>
                </c:pt>
                <c:pt idx="1">
                  <c:v>1234</c:v>
                </c:pt>
                <c:pt idx="2">
                  <c:v>1280</c:v>
                </c:pt>
                <c:pt idx="3">
                  <c:v>1790</c:v>
                </c:pt>
                <c:pt idx="4">
                  <c:v>1800</c:v>
                </c:pt>
                <c:pt idx="5">
                  <c:v>1820</c:v>
                </c:pt>
                <c:pt idx="6">
                  <c:v>1870</c:v>
                </c:pt>
                <c:pt idx="7">
                  <c:v>1923</c:v>
                </c:pt>
                <c:pt idx="8">
                  <c:v>2005</c:v>
                </c:pt>
                <c:pt idx="9">
                  <c:v>2134</c:v>
                </c:pt>
              </c:numCache>
            </c:numRef>
          </c:xVal>
          <c:yVal>
            <c:numRef>
              <c:f>'печь '!$B$2:$B$11</c:f>
              <c:numCache>
                <c:ptCount val="10"/>
                <c:pt idx="0">
                  <c:v>2220</c:v>
                </c:pt>
                <c:pt idx="1">
                  <c:v>2300</c:v>
                </c:pt>
                <c:pt idx="2">
                  <c:v>2345</c:v>
                </c:pt>
                <c:pt idx="3">
                  <c:v>2650</c:v>
                </c:pt>
                <c:pt idx="4">
                  <c:v>2730</c:v>
                </c:pt>
                <c:pt idx="5">
                  <c:v>2800</c:v>
                </c:pt>
                <c:pt idx="6">
                  <c:v>2840</c:v>
                </c:pt>
                <c:pt idx="7">
                  <c:v>2910</c:v>
                </c:pt>
                <c:pt idx="8">
                  <c:v>3100</c:v>
                </c:pt>
                <c:pt idx="9">
                  <c:v>3125</c:v>
                </c:pt>
              </c:numCache>
            </c:numRef>
          </c:yVal>
          <c:smooth val="0"/>
        </c:ser>
        <c:ser>
          <c:idx val="1"/>
          <c:order val="1"/>
          <c:tx>
            <c:v>Предсказанное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'печь '!$C$2:$C$11</c:f>
              <c:numCache>
                <c:ptCount val="10"/>
                <c:pt idx="0">
                  <c:v>1200</c:v>
                </c:pt>
                <c:pt idx="1">
                  <c:v>1234</c:v>
                </c:pt>
                <c:pt idx="2">
                  <c:v>1280</c:v>
                </c:pt>
                <c:pt idx="3">
                  <c:v>1790</c:v>
                </c:pt>
                <c:pt idx="4">
                  <c:v>1800</c:v>
                </c:pt>
                <c:pt idx="5">
                  <c:v>1820</c:v>
                </c:pt>
                <c:pt idx="6">
                  <c:v>1870</c:v>
                </c:pt>
                <c:pt idx="7">
                  <c:v>1923</c:v>
                </c:pt>
                <c:pt idx="8">
                  <c:v>2005</c:v>
                </c:pt>
                <c:pt idx="9">
                  <c:v>2134</c:v>
                </c:pt>
              </c:numCache>
            </c:numRef>
          </c:xVal>
          <c:yVal>
            <c:numRef>
              <c:f>'печь '!$K$26:$K$35</c:f>
              <c:numCache>
                <c:ptCount val="10"/>
                <c:pt idx="0">
                  <c:v>2231.929526786518</c:v>
                </c:pt>
                <c:pt idx="1">
                  <c:v>2263.540278545336</c:v>
                </c:pt>
                <c:pt idx="2">
                  <c:v>2306.307766219031</c:v>
                </c:pt>
                <c:pt idx="3">
                  <c:v>2780.469042601301</c:v>
                </c:pt>
                <c:pt idx="4">
                  <c:v>2789.7663225303654</c:v>
                </c:pt>
                <c:pt idx="5">
                  <c:v>2808.3608823884933</c:v>
                </c:pt>
                <c:pt idx="6">
                  <c:v>2854.8472820338143</c:v>
                </c:pt>
                <c:pt idx="7">
                  <c:v>2904.122865657854</c:v>
                </c:pt>
                <c:pt idx="8">
                  <c:v>2980.3605610761797</c:v>
                </c:pt>
                <c:pt idx="9">
                  <c:v>3100.2954721611068</c:v>
                </c:pt>
              </c:numCache>
            </c:numRef>
          </c:yVal>
          <c:smooth val="0"/>
        </c:ser>
        <c:axId val="22129386"/>
        <c:axId val="64946747"/>
      </c:scatterChart>
      <c:valAx>
        <c:axId val="2212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Переменная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46747"/>
        <c:crosses val="autoZero"/>
        <c:crossBetween val="midCat"/>
        <c:dispUnits/>
      </c:valAx>
      <c:valAx>
        <c:axId val="64946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29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нормального распределения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'печь '!$N$26:$N$35</c:f>
              <c:numCache>
                <c:ptCount val="10"/>
              </c:numCache>
            </c:numRef>
          </c:xVal>
          <c:yVal>
            <c:numRef>
              <c:f>'печь '!$O$26:$O$35</c:f>
              <c:numCache>
                <c:ptCount val="10"/>
              </c:numCache>
            </c:numRef>
          </c:yVal>
          <c:smooth val="0"/>
        </c:ser>
        <c:axId val="47649812"/>
        <c:axId val="26195125"/>
      </c:scatterChart>
      <c:valAx>
        <c:axId val="476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Персентиль выборки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95125"/>
        <c:crosses val="autoZero"/>
        <c:crossBetween val="midCat"/>
        <c:dispUnits/>
      </c:valAx>
      <c:valAx>
        <c:axId val="2619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49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8</xdr:row>
      <xdr:rowOff>123825</xdr:rowOff>
    </xdr:from>
    <xdr:to>
      <xdr:col>12</xdr:col>
      <xdr:colOff>676275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638425" y="1419225"/>
        <a:ext cx="6267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3</xdr:row>
      <xdr:rowOff>152400</xdr:rowOff>
    </xdr:from>
    <xdr:to>
      <xdr:col>22</xdr:col>
      <xdr:colOff>19050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7753350" y="1409700"/>
        <a:ext cx="91916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24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2402800" y="323850"/>
        <a:ext cx="88011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142875</xdr:colOff>
      <xdr:row>12</xdr:row>
      <xdr:rowOff>19050</xdr:rowOff>
    </xdr:from>
    <xdr:to>
      <xdr:col>25</xdr:col>
      <xdr:colOff>142875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24012525" y="2124075"/>
        <a:ext cx="88011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390525</xdr:colOff>
      <xdr:row>27</xdr:row>
      <xdr:rowOff>104775</xdr:rowOff>
    </xdr:from>
    <xdr:to>
      <xdr:col>26</xdr:col>
      <xdr:colOff>28575</xdr:colOff>
      <xdr:row>36</xdr:row>
      <xdr:rowOff>57150</xdr:rowOff>
    </xdr:to>
    <xdr:graphicFrame>
      <xdr:nvGraphicFramePr>
        <xdr:cNvPr id="3" name="Chart 3"/>
        <xdr:cNvGraphicFramePr/>
      </xdr:nvGraphicFramePr>
      <xdr:xfrm>
        <a:off x="25727025" y="5124450"/>
        <a:ext cx="8439150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C11" sqref="C11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6" ht="12.75">
      <c r="A2">
        <v>1</v>
      </c>
      <c r="B2">
        <f aca="true" t="shared" si="0" ref="B2:B10">2*A2+9</f>
        <v>11</v>
      </c>
      <c r="C2">
        <f aca="true" t="shared" si="1" ref="C2:C10">$G$7+$H$7*A2</f>
        <v>11</v>
      </c>
      <c r="F2" t="s">
        <v>3</v>
      </c>
    </row>
    <row r="3" spans="1:6" ht="12.75">
      <c r="A3">
        <v>2</v>
      </c>
      <c r="B3">
        <f t="shared" si="0"/>
        <v>13</v>
      </c>
      <c r="C3">
        <f t="shared" si="1"/>
        <v>13</v>
      </c>
      <c r="F3" t="s">
        <v>4</v>
      </c>
    </row>
    <row r="4" spans="1:6" ht="12.75">
      <c r="A4">
        <v>3</v>
      </c>
      <c r="B4">
        <f t="shared" si="0"/>
        <v>15</v>
      </c>
      <c r="C4">
        <f t="shared" si="1"/>
        <v>15</v>
      </c>
      <c r="F4" t="s">
        <v>5</v>
      </c>
    </row>
    <row r="5" spans="1:11" ht="12.75">
      <c r="A5">
        <v>4</v>
      </c>
      <c r="B5">
        <f t="shared" si="0"/>
        <v>17</v>
      </c>
      <c r="C5">
        <f t="shared" si="1"/>
        <v>17</v>
      </c>
    </row>
    <row r="6" spans="1:11" ht="12.75">
      <c r="A6">
        <v>5</v>
      </c>
      <c r="B6">
        <f t="shared" si="0"/>
        <v>19</v>
      </c>
      <c r="C6">
        <f t="shared" si="1"/>
        <v>19</v>
      </c>
      <c r="G6" t="s">
        <v>7</v>
      </c>
      <c r="H6" t="s">
        <v>8</v>
      </c>
      <c r="I6" t="s">
        <v>7</v>
      </c>
      <c r="J6" t="s">
        <v>8</v>
      </c>
      <c r="K6" t="s">
        <v>9</v>
      </c>
    </row>
    <row r="7" spans="1:11" ht="12.75">
      <c r="A7">
        <v>6</v>
      </c>
      <c r="B7">
        <f t="shared" si="0"/>
        <v>21</v>
      </c>
      <c r="C7">
        <f t="shared" si="1"/>
        <v>21</v>
      </c>
      <c r="F7" t="s">
        <v>10</v>
      </c>
      <c r="G7">
        <v>9</v>
      </c>
      <c r="H7">
        <v>2</v>
      </c>
      <c r="I7">
        <v>15</v>
      </c>
      <c r="J7">
        <v>3</v>
      </c>
      <c r="K7">
        <v>36.1764705882353</v>
      </c>
    </row>
    <row r="8" spans="1:3" ht="12.75">
      <c r="A8">
        <v>7</v>
      </c>
      <c r="B8">
        <f t="shared" si="0"/>
        <v>23</v>
      </c>
      <c r="C8">
        <f t="shared" si="1"/>
        <v>23</v>
      </c>
    </row>
    <row r="9" spans="1:3" ht="12.75">
      <c r="A9">
        <v>8</v>
      </c>
      <c r="B9">
        <f t="shared" si="0"/>
        <v>25</v>
      </c>
      <c r="C9">
        <f t="shared" si="1"/>
        <v>25</v>
      </c>
    </row>
    <row r="10" spans="1:3" ht="12.75">
      <c r="A10">
        <v>9</v>
      </c>
      <c r="B10">
        <f t="shared" si="0"/>
        <v>27</v>
      </c>
      <c r="C10">
        <f t="shared" si="1"/>
        <v>27</v>
      </c>
    </row>
    <row r="11" spans="1:3" ht="12.75">
      <c r="A11" s="1">
        <v>10</v>
      </c>
      <c r="B11" s="1">
        <f aca="true" t="shared" si="2" ref="B11:B18">3*A11+15</f>
        <v>45</v>
      </c>
      <c r="C11">
        <f aca="true" t="shared" si="3" ref="C11:C18">$I$7+$J$7*A11</f>
        <v>45</v>
      </c>
    </row>
    <row r="12" spans="1:3" ht="12.75">
      <c r="A12">
        <v>11</v>
      </c>
      <c r="B12" s="1">
        <f t="shared" si="2"/>
        <v>48</v>
      </c>
      <c r="C12">
        <f t="shared" si="3"/>
        <v>48</v>
      </c>
    </row>
    <row r="13" spans="1:3" ht="12.75">
      <c r="A13">
        <v>12</v>
      </c>
      <c r="B13" s="1">
        <f t="shared" si="2"/>
        <v>51</v>
      </c>
      <c r="C13">
        <f t="shared" si="3"/>
        <v>51</v>
      </c>
    </row>
    <row r="14" spans="1:3" ht="12.75">
      <c r="A14">
        <v>13</v>
      </c>
      <c r="B14" s="1">
        <f t="shared" si="2"/>
        <v>54</v>
      </c>
      <c r="C14">
        <f t="shared" si="3"/>
        <v>54</v>
      </c>
    </row>
    <row r="15" spans="1:3" ht="12.75">
      <c r="A15">
        <v>14</v>
      </c>
      <c r="B15" s="1">
        <f t="shared" si="2"/>
        <v>57</v>
      </c>
      <c r="C15">
        <f t="shared" si="3"/>
        <v>57</v>
      </c>
    </row>
    <row r="16" spans="1:3" ht="12.75">
      <c r="A16">
        <v>15</v>
      </c>
      <c r="B16" s="1">
        <f t="shared" si="2"/>
        <v>60</v>
      </c>
      <c r="C16">
        <f t="shared" si="3"/>
        <v>60</v>
      </c>
    </row>
    <row r="17" spans="1:3" ht="12.75">
      <c r="A17">
        <v>16</v>
      </c>
      <c r="B17" s="1">
        <f t="shared" si="2"/>
        <v>63</v>
      </c>
      <c r="C17">
        <f t="shared" si="3"/>
        <v>63</v>
      </c>
    </row>
    <row r="18" spans="1:3" ht="12.75">
      <c r="A18">
        <v>17</v>
      </c>
      <c r="B18" s="1">
        <f t="shared" si="2"/>
        <v>66</v>
      </c>
      <c r="C18">
        <f t="shared" si="3"/>
        <v>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I25" sqref="I25"/>
    </sheetView>
  </sheetViews>
  <sheetFormatPr defaultColWidth="9.00390625" defaultRowHeight="12.75"/>
  <cols>
    <col min="1" max="1" width="9.125" style="13" customWidth="1"/>
    <col min="2" max="2" width="14.25390625" style="13" customWidth="1"/>
    <col min="3" max="3" width="17.375" style="13" customWidth="1"/>
    <col min="4" max="4" width="9.125" style="13" customWidth="1"/>
    <col min="5" max="6" width="13.125" style="13" bestFit="1" customWidth="1"/>
    <col min="7" max="16384" width="9.125" style="13" customWidth="1"/>
  </cols>
  <sheetData>
    <row r="1" spans="2:6" ht="66">
      <c r="B1" s="12" t="s">
        <v>20</v>
      </c>
      <c r="C1" s="12" t="s">
        <v>21</v>
      </c>
      <c r="E1" s="13" t="s">
        <v>27</v>
      </c>
      <c r="F1" s="13" t="s">
        <v>26</v>
      </c>
    </row>
    <row r="2" spans="2:14" ht="16.5">
      <c r="B2" s="13">
        <v>918</v>
      </c>
      <c r="C2" s="13">
        <v>575</v>
      </c>
      <c r="E2" s="13">
        <f aca="true" t="shared" si="0" ref="E2:E27">$H$2+$I$2*C2</f>
        <v>1417.96583623582</v>
      </c>
      <c r="F2" s="13">
        <f aca="true" t="shared" si="1" ref="F2:F15">$K$2+$L$2*C2</f>
        <v>3053.875850440525</v>
      </c>
      <c r="H2" s="13">
        <v>909.41453491989</v>
      </c>
      <c r="I2" s="13">
        <v>0.8844370457668349</v>
      </c>
      <c r="K2" s="13">
        <v>2893.724847806476</v>
      </c>
      <c r="L2" s="13">
        <v>0.27852348284182427</v>
      </c>
      <c r="M2" s="13">
        <v>5942.133431351755</v>
      </c>
      <c r="N2" s="13">
        <v>0.7649133987564333</v>
      </c>
    </row>
    <row r="3" spans="2:6" ht="16.5">
      <c r="B3" s="13">
        <v>707</v>
      </c>
      <c r="C3" s="13">
        <v>960</v>
      </c>
      <c r="E3" s="13">
        <f t="shared" si="0"/>
        <v>1758.4740988560516</v>
      </c>
      <c r="F3" s="13">
        <f t="shared" si="1"/>
        <v>3161.1073913346277</v>
      </c>
    </row>
    <row r="4" spans="2:6" ht="16.5">
      <c r="B4" s="13">
        <v>1246</v>
      </c>
      <c r="C4" s="13">
        <v>1240</v>
      </c>
      <c r="E4" s="13">
        <f t="shared" si="0"/>
        <v>2006.1164716707653</v>
      </c>
      <c r="F4" s="13">
        <f t="shared" si="1"/>
        <v>3239.093966530338</v>
      </c>
    </row>
    <row r="5" spans="2:6" ht="16.5">
      <c r="B5" s="13">
        <v>1143</v>
      </c>
      <c r="C5" s="13">
        <v>1419</v>
      </c>
      <c r="E5" s="13">
        <f t="shared" si="0"/>
        <v>2164.4307028630287</v>
      </c>
      <c r="F5" s="13">
        <f t="shared" si="1"/>
        <v>3288.949669959025</v>
      </c>
    </row>
    <row r="6" spans="2:6" ht="16.5">
      <c r="B6" s="13">
        <v>2003</v>
      </c>
      <c r="C6" s="13">
        <v>1803</v>
      </c>
      <c r="E6" s="13">
        <f t="shared" si="0"/>
        <v>2504.0545284374934</v>
      </c>
      <c r="F6" s="13">
        <f t="shared" si="1"/>
        <v>3395.902687370285</v>
      </c>
    </row>
    <row r="7" spans="2:6" ht="16.5">
      <c r="B7" s="13">
        <v>1553</v>
      </c>
      <c r="C7" s="13">
        <v>3157</v>
      </c>
      <c r="E7" s="13">
        <f t="shared" si="0"/>
        <v>3701.582288405788</v>
      </c>
      <c r="F7" s="13">
        <f t="shared" si="1"/>
        <v>3773.0234831381154</v>
      </c>
    </row>
    <row r="8" spans="2:6" ht="16.5">
      <c r="B8" s="13">
        <v>4069</v>
      </c>
      <c r="C8" s="13">
        <v>3540</v>
      </c>
      <c r="E8" s="13">
        <f t="shared" si="0"/>
        <v>4040.3216769344854</v>
      </c>
      <c r="F8" s="13">
        <f t="shared" si="1"/>
        <v>3879.697977066534</v>
      </c>
    </row>
    <row r="9" spans="2:6" ht="16.5">
      <c r="B9" s="13">
        <v>5292</v>
      </c>
      <c r="C9" s="13">
        <v>5292</v>
      </c>
      <c r="E9" s="13">
        <f t="shared" si="0"/>
        <v>5589.85538111798</v>
      </c>
      <c r="F9" s="13">
        <f t="shared" si="1"/>
        <v>4367.67111900541</v>
      </c>
    </row>
    <row r="10" spans="2:6" ht="16.5">
      <c r="B10" s="13">
        <v>7214</v>
      </c>
      <c r="C10" s="13">
        <v>6127</v>
      </c>
      <c r="E10" s="13">
        <f t="shared" si="0"/>
        <v>6328.3603143332875</v>
      </c>
      <c r="F10" s="13">
        <f t="shared" si="1"/>
        <v>4600.238227178334</v>
      </c>
    </row>
    <row r="11" spans="2:6" ht="16.5">
      <c r="B11" s="13">
        <v>7642</v>
      </c>
      <c r="C11" s="13">
        <v>7650</v>
      </c>
      <c r="E11" s="13">
        <f t="shared" si="0"/>
        <v>7675.357935036177</v>
      </c>
      <c r="F11" s="13">
        <f t="shared" si="1"/>
        <v>5024.4294915464325</v>
      </c>
    </row>
    <row r="12" spans="2:6" ht="16.5">
      <c r="B12" s="13">
        <v>4324</v>
      </c>
      <c r="C12" s="13">
        <v>8102</v>
      </c>
      <c r="E12" s="13">
        <f t="shared" si="0"/>
        <v>8075.123479722786</v>
      </c>
      <c r="F12" s="13">
        <f t="shared" si="1"/>
        <v>5150.322105790936</v>
      </c>
    </row>
    <row r="13" spans="2:6" ht="16.5">
      <c r="B13" s="13">
        <v>14837</v>
      </c>
      <c r="C13" s="13">
        <v>8659</v>
      </c>
      <c r="E13" s="13">
        <f t="shared" si="0"/>
        <v>8567.754914214913</v>
      </c>
      <c r="F13" s="13">
        <f t="shared" si="1"/>
        <v>5305.459685733833</v>
      </c>
    </row>
    <row r="14" spans="2:6" ht="16.5">
      <c r="B14" s="13">
        <v>13371</v>
      </c>
      <c r="C14" s="13">
        <v>8947</v>
      </c>
      <c r="E14" s="13">
        <f t="shared" si="0"/>
        <v>8822.472783395762</v>
      </c>
      <c r="F14" s="13">
        <f t="shared" si="1"/>
        <v>5385.674448792278</v>
      </c>
    </row>
    <row r="15" spans="2:6" ht="16.5">
      <c r="B15" s="13">
        <v>10523</v>
      </c>
      <c r="C15" s="13">
        <v>10730</v>
      </c>
      <c r="E15" s="13">
        <f t="shared" si="0"/>
        <v>10399.424035998029</v>
      </c>
      <c r="F15" s="13">
        <f t="shared" si="1"/>
        <v>5882.28181869925</v>
      </c>
    </row>
    <row r="16" spans="2:6" ht="16.5">
      <c r="B16" s="13">
        <v>14577</v>
      </c>
      <c r="C16" s="13">
        <v>11215</v>
      </c>
      <c r="E16" s="13">
        <f t="shared" si="0"/>
        <v>10828.376003194944</v>
      </c>
      <c r="F16" s="13">
        <f aca="true" t="shared" si="2" ref="F16:F27">$M$2+$N$2*C16</f>
        <v>14520.637198405153</v>
      </c>
    </row>
    <row r="17" spans="2:6" ht="16.5">
      <c r="B17" s="13">
        <v>15317</v>
      </c>
      <c r="C17" s="13">
        <v>14639</v>
      </c>
      <c r="E17" s="13">
        <f t="shared" si="0"/>
        <v>13856.688447900586</v>
      </c>
      <c r="F17" s="13">
        <f t="shared" si="2"/>
        <v>17139.700675747183</v>
      </c>
    </row>
    <row r="18" spans="2:6" ht="16.5">
      <c r="B18" s="13">
        <v>20099</v>
      </c>
      <c r="C18" s="13">
        <v>18048</v>
      </c>
      <c r="E18" s="13">
        <f t="shared" si="0"/>
        <v>16871.734336919726</v>
      </c>
      <c r="F18" s="13">
        <f t="shared" si="2"/>
        <v>19747.29045210786</v>
      </c>
    </row>
    <row r="19" spans="2:6" ht="16.5">
      <c r="B19" s="13">
        <v>15320</v>
      </c>
      <c r="C19" s="13">
        <v>21091</v>
      </c>
      <c r="E19" s="13">
        <f t="shared" si="0"/>
        <v>19563.076267188208</v>
      </c>
      <c r="F19" s="13">
        <f t="shared" si="2"/>
        <v>22074.92192452369</v>
      </c>
    </row>
    <row r="20" spans="2:6" ht="16.5">
      <c r="B20" s="13">
        <v>3692</v>
      </c>
      <c r="C20" s="13">
        <v>23700</v>
      </c>
      <c r="E20" s="13">
        <f t="shared" si="0"/>
        <v>21870.57251959388</v>
      </c>
      <c r="F20" s="13">
        <f t="shared" si="2"/>
        <v>24070.580981879222</v>
      </c>
    </row>
    <row r="21" spans="2:6" ht="16.5">
      <c r="B21" s="13">
        <v>30028</v>
      </c>
      <c r="C21" s="13">
        <v>28195</v>
      </c>
      <c r="E21" s="13">
        <f t="shared" si="0"/>
        <v>25846.117040315803</v>
      </c>
      <c r="F21" s="13">
        <f t="shared" si="2"/>
        <v>27508.866709289392</v>
      </c>
    </row>
    <row r="22" spans="2:6" ht="16.5">
      <c r="B22" s="13">
        <v>29522</v>
      </c>
      <c r="C22" s="13">
        <v>29003</v>
      </c>
      <c r="E22" s="13">
        <f t="shared" si="0"/>
        <v>26560.742173295403</v>
      </c>
      <c r="F22" s="13">
        <f t="shared" si="2"/>
        <v>28126.91673548459</v>
      </c>
    </row>
    <row r="23" spans="2:6" ht="16.5">
      <c r="B23" s="13">
        <v>38173</v>
      </c>
      <c r="C23" s="13">
        <v>30100</v>
      </c>
      <c r="E23" s="13">
        <f t="shared" si="0"/>
        <v>27530.969612501623</v>
      </c>
      <c r="F23" s="13">
        <f t="shared" si="2"/>
        <v>28966.026733920397</v>
      </c>
    </row>
    <row r="24" spans="2:6" ht="16.5">
      <c r="B24" s="13">
        <v>27973</v>
      </c>
      <c r="C24" s="13">
        <v>37400</v>
      </c>
      <c r="E24" s="13">
        <f t="shared" si="0"/>
        <v>33987.36004659951</v>
      </c>
      <c r="F24" s="13">
        <f t="shared" si="2"/>
        <v>34549.89454484236</v>
      </c>
    </row>
    <row r="25" spans="2:6" ht="16.5">
      <c r="B25" s="13">
        <v>34100</v>
      </c>
      <c r="C25" s="13">
        <v>37800</v>
      </c>
      <c r="E25" s="13">
        <f t="shared" si="0"/>
        <v>34341.13486490625</v>
      </c>
      <c r="F25" s="13">
        <f t="shared" si="2"/>
        <v>34855.859904344936</v>
      </c>
    </row>
    <row r="26" spans="2:6" ht="16.5">
      <c r="B26" s="13">
        <v>21571</v>
      </c>
      <c r="C26" s="13">
        <v>38936</v>
      </c>
      <c r="E26" s="13">
        <f t="shared" si="0"/>
        <v>35345.85534889737</v>
      </c>
      <c r="F26" s="13">
        <f t="shared" si="2"/>
        <v>35724.80152533224</v>
      </c>
    </row>
    <row r="27" spans="2:6" ht="16.5">
      <c r="B27" s="13">
        <v>51284</v>
      </c>
      <c r="C27" s="13">
        <v>40630</v>
      </c>
      <c r="E27" s="13">
        <f t="shared" si="0"/>
        <v>36844.09170442639</v>
      </c>
      <c r="F27" s="13">
        <f t="shared" si="2"/>
        <v>37020.56482282564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J38" sqref="J38"/>
    </sheetView>
  </sheetViews>
  <sheetFormatPr defaultColWidth="9.00390625" defaultRowHeight="12.75"/>
  <sheetData>
    <row r="1" spans="1:11" ht="12.75">
      <c r="A1" s="2" t="s">
        <v>11</v>
      </c>
      <c r="B1" s="2" t="s">
        <v>22</v>
      </c>
      <c r="C1" s="2" t="s">
        <v>14</v>
      </c>
      <c r="D1" s="2" t="s">
        <v>15</v>
      </c>
      <c r="E1" s="3"/>
      <c r="F1" s="3"/>
      <c r="G1" s="3"/>
      <c r="H1" s="3"/>
      <c r="K1" t="s">
        <v>16</v>
      </c>
    </row>
    <row r="2" spans="1:11" ht="12.75">
      <c r="A2" s="4" t="s">
        <v>13</v>
      </c>
      <c r="B2" s="5" t="s">
        <v>13</v>
      </c>
      <c r="C2" s="5" t="s">
        <v>13</v>
      </c>
      <c r="D2" s="5" t="s">
        <v>13</v>
      </c>
      <c r="E2" s="2">
        <f aca="true" t="shared" si="0" ref="E2:E33">IF(B2="да",1,-1)</f>
        <v>1</v>
      </c>
      <c r="F2" s="2">
        <f aca="true" t="shared" si="1" ref="F2:F33">IF(A2="есть",1,-1)</f>
        <v>-1</v>
      </c>
      <c r="G2" s="2">
        <f aca="true" t="shared" si="2" ref="G2:G33">IF(C2="да",1,-1)</f>
        <v>1</v>
      </c>
      <c r="H2" s="2">
        <f aca="true" t="shared" si="3" ref="H2:H33">IF(D2="да",1,-1)</f>
        <v>1</v>
      </c>
      <c r="I2" s="6">
        <f aca="true" t="shared" si="4" ref="I2:I33">EXP($L$7+$M$7*E2+$N$7*G2+$O$7*H2)/(1+EXP($L$7+$M$7*E2+$N$7*G2+$O$7*H2))</f>
        <v>0.7372607043079584</v>
      </c>
      <c r="J2" s="6">
        <f aca="true" t="shared" si="5" ref="J2:J33">IF(I2&gt;0.5,1,0)</f>
        <v>1</v>
      </c>
      <c r="K2" t="s">
        <v>17</v>
      </c>
    </row>
    <row r="3" spans="1:11" ht="12.75">
      <c r="A3" s="7" t="s">
        <v>13</v>
      </c>
      <c r="B3" s="7" t="s">
        <v>12</v>
      </c>
      <c r="C3" s="7" t="s">
        <v>13</v>
      </c>
      <c r="D3" s="7" t="s">
        <v>13</v>
      </c>
      <c r="E3" s="7">
        <f t="shared" si="0"/>
        <v>-1</v>
      </c>
      <c r="F3" s="7">
        <f t="shared" si="1"/>
        <v>-1</v>
      </c>
      <c r="G3" s="7">
        <f t="shared" si="2"/>
        <v>1</v>
      </c>
      <c r="H3" s="7">
        <f t="shared" si="3"/>
        <v>1</v>
      </c>
      <c r="I3" s="8">
        <f t="shared" si="4"/>
        <v>0.2140316831685947</v>
      </c>
      <c r="J3" s="8">
        <f t="shared" si="5"/>
        <v>0</v>
      </c>
      <c r="K3" t="s">
        <v>18</v>
      </c>
    </row>
    <row r="4" spans="1:15" ht="12.75">
      <c r="A4" s="4" t="s">
        <v>12</v>
      </c>
      <c r="B4" s="5" t="s">
        <v>12</v>
      </c>
      <c r="C4" s="5" t="s">
        <v>13</v>
      </c>
      <c r="D4" s="5" t="s">
        <v>12</v>
      </c>
      <c r="E4" s="2">
        <f t="shared" si="0"/>
        <v>-1</v>
      </c>
      <c r="F4" s="2">
        <f t="shared" si="1"/>
        <v>-1</v>
      </c>
      <c r="G4" s="2">
        <f t="shared" si="2"/>
        <v>1</v>
      </c>
      <c r="H4" s="2">
        <f t="shared" si="3"/>
        <v>-1</v>
      </c>
      <c r="I4" s="6">
        <f t="shared" si="4"/>
        <v>0.05588798151277018</v>
      </c>
      <c r="J4" s="6">
        <f t="shared" si="5"/>
        <v>0</v>
      </c>
    </row>
    <row r="5" spans="1:15" ht="12.75">
      <c r="A5" s="4" t="s">
        <v>12</v>
      </c>
      <c r="B5" s="5" t="s">
        <v>12</v>
      </c>
      <c r="C5" s="5" t="s">
        <v>13</v>
      </c>
      <c r="D5" s="5" t="s">
        <v>12</v>
      </c>
      <c r="E5" s="2">
        <f t="shared" si="0"/>
        <v>-1</v>
      </c>
      <c r="F5" s="2">
        <f t="shared" si="1"/>
        <v>-1</v>
      </c>
      <c r="G5" s="2">
        <f t="shared" si="2"/>
        <v>1</v>
      </c>
      <c r="H5" s="2">
        <f t="shared" si="3"/>
        <v>-1</v>
      </c>
      <c r="I5" s="6">
        <f t="shared" si="4"/>
        <v>0.05588798151277018</v>
      </c>
      <c r="J5" s="6">
        <f t="shared" si="5"/>
        <v>0</v>
      </c>
      <c r="L5" t="s">
        <v>7</v>
      </c>
      <c r="M5" s="2" t="s">
        <v>22</v>
      </c>
      <c r="N5" s="9" t="s">
        <v>14</v>
      </c>
      <c r="O5" s="9" t="s">
        <v>15</v>
      </c>
    </row>
    <row r="6" spans="1:15" ht="12.75">
      <c r="A6" s="4" t="s">
        <v>12</v>
      </c>
      <c r="B6" s="5" t="s">
        <v>12</v>
      </c>
      <c r="C6" s="5" t="s">
        <v>13</v>
      </c>
      <c r="D6" s="5" t="s">
        <v>12</v>
      </c>
      <c r="E6" s="2">
        <f t="shared" si="0"/>
        <v>-1</v>
      </c>
      <c r="F6" s="2">
        <f t="shared" si="1"/>
        <v>-1</v>
      </c>
      <c r="G6" s="2">
        <f t="shared" si="2"/>
        <v>1</v>
      </c>
      <c r="H6" s="2">
        <f t="shared" si="3"/>
        <v>-1</v>
      </c>
      <c r="I6" s="6">
        <f t="shared" si="4"/>
        <v>0.05588798151277018</v>
      </c>
      <c r="J6" s="6">
        <f t="shared" si="5"/>
        <v>0</v>
      </c>
      <c r="K6" t="s">
        <v>10</v>
      </c>
      <c r="L6">
        <v>0.5532797828659568</v>
      </c>
      <c r="M6">
        <v>2.331626448953557</v>
      </c>
      <c r="N6">
        <v>-3.378561111410818</v>
      </c>
      <c r="O6">
        <v>1.5250023836329092</v>
      </c>
    </row>
    <row r="7" spans="1:15" ht="12.75">
      <c r="A7" s="4" t="s">
        <v>13</v>
      </c>
      <c r="B7" s="5" t="s">
        <v>13</v>
      </c>
      <c r="C7" s="5" t="s">
        <v>12</v>
      </c>
      <c r="D7" s="5" t="s">
        <v>13</v>
      </c>
      <c r="E7" s="2">
        <f t="shared" si="0"/>
        <v>1</v>
      </c>
      <c r="F7" s="2">
        <f t="shared" si="1"/>
        <v>-1</v>
      </c>
      <c r="G7" s="2">
        <f t="shared" si="2"/>
        <v>-1</v>
      </c>
      <c r="H7" s="2">
        <f t="shared" si="3"/>
        <v>1</v>
      </c>
      <c r="I7" s="6">
        <f t="shared" si="4"/>
        <v>0.9880069332598607</v>
      </c>
      <c r="J7" s="6">
        <f t="shared" si="5"/>
        <v>1</v>
      </c>
      <c r="L7">
        <v>0.7922327692753214</v>
      </c>
      <c r="M7">
        <v>1.1662858617029996</v>
      </c>
      <c r="N7">
        <v>-1.6897908533086086</v>
      </c>
      <c r="O7">
        <v>0.7630515197472301</v>
      </c>
    </row>
    <row r="8" spans="1:10" ht="12.75">
      <c r="A8" s="4" t="s">
        <v>12</v>
      </c>
      <c r="B8" s="5" t="s">
        <v>13</v>
      </c>
      <c r="C8" s="5" t="s">
        <v>13</v>
      </c>
      <c r="D8" s="5" t="s">
        <v>12</v>
      </c>
      <c r="E8" s="2">
        <f t="shared" si="0"/>
        <v>1</v>
      </c>
      <c r="F8" s="2">
        <f t="shared" si="1"/>
        <v>-1</v>
      </c>
      <c r="G8" s="2">
        <f t="shared" si="2"/>
        <v>1</v>
      </c>
      <c r="H8" s="2">
        <f t="shared" si="3"/>
        <v>-1</v>
      </c>
      <c r="I8" s="6">
        <f t="shared" si="4"/>
        <v>0.3788755347769302</v>
      </c>
      <c r="J8" s="6">
        <f t="shared" si="5"/>
        <v>0</v>
      </c>
    </row>
    <row r="9" spans="1:10" ht="12.75">
      <c r="A9" s="4" t="s">
        <v>13</v>
      </c>
      <c r="B9" s="5" t="s">
        <v>13</v>
      </c>
      <c r="C9" s="5" t="s">
        <v>12</v>
      </c>
      <c r="D9" s="5" t="s">
        <v>13</v>
      </c>
      <c r="E9" s="2">
        <f t="shared" si="0"/>
        <v>1</v>
      </c>
      <c r="F9" s="2">
        <f t="shared" si="1"/>
        <v>-1</v>
      </c>
      <c r="G9" s="2">
        <f t="shared" si="2"/>
        <v>-1</v>
      </c>
      <c r="H9" s="2">
        <f t="shared" si="3"/>
        <v>1</v>
      </c>
      <c r="I9" s="6">
        <f t="shared" si="4"/>
        <v>0.9880069332598607</v>
      </c>
      <c r="J9" s="6">
        <f t="shared" si="5"/>
        <v>1</v>
      </c>
    </row>
    <row r="10" spans="1:12" ht="12.75">
      <c r="A10" s="4" t="s">
        <v>13</v>
      </c>
      <c r="B10" s="5" t="s">
        <v>13</v>
      </c>
      <c r="C10" s="5" t="s">
        <v>12</v>
      </c>
      <c r="D10" s="5" t="s">
        <v>13</v>
      </c>
      <c r="E10" s="2">
        <f t="shared" si="0"/>
        <v>1</v>
      </c>
      <c r="F10" s="2">
        <f t="shared" si="1"/>
        <v>-1</v>
      </c>
      <c r="G10" s="2">
        <f t="shared" si="2"/>
        <v>-1</v>
      </c>
      <c r="H10" s="2">
        <f t="shared" si="3"/>
        <v>1</v>
      </c>
      <c r="I10" s="6">
        <f t="shared" si="4"/>
        <v>0.9880069332598607</v>
      </c>
      <c r="J10" s="6">
        <f t="shared" si="5"/>
        <v>1</v>
      </c>
      <c r="L10" t="s">
        <v>19</v>
      </c>
    </row>
    <row r="11" spans="1:10" ht="12.75">
      <c r="A11" s="4" t="s">
        <v>13</v>
      </c>
      <c r="B11" s="5" t="s">
        <v>13</v>
      </c>
      <c r="C11" s="5" t="s">
        <v>12</v>
      </c>
      <c r="D11" s="5" t="s">
        <v>13</v>
      </c>
      <c r="E11" s="2">
        <f t="shared" si="0"/>
        <v>1</v>
      </c>
      <c r="F11" s="2">
        <f t="shared" si="1"/>
        <v>-1</v>
      </c>
      <c r="G11" s="2">
        <f t="shared" si="2"/>
        <v>-1</v>
      </c>
      <c r="H11" s="2">
        <f t="shared" si="3"/>
        <v>1</v>
      </c>
      <c r="I11" s="6">
        <f t="shared" si="4"/>
        <v>0.9880069332598607</v>
      </c>
      <c r="J11" s="6">
        <f t="shared" si="5"/>
        <v>1</v>
      </c>
    </row>
    <row r="12" spans="1:10" ht="12.75">
      <c r="A12" s="4" t="s">
        <v>13</v>
      </c>
      <c r="B12" s="5" t="s">
        <v>13</v>
      </c>
      <c r="C12" s="5" t="s">
        <v>12</v>
      </c>
      <c r="D12" s="5" t="s">
        <v>12</v>
      </c>
      <c r="E12" s="2">
        <f t="shared" si="0"/>
        <v>1</v>
      </c>
      <c r="F12" s="2">
        <f t="shared" si="1"/>
        <v>-1</v>
      </c>
      <c r="G12" s="2">
        <f t="shared" si="2"/>
        <v>-1</v>
      </c>
      <c r="H12" s="2">
        <f t="shared" si="3"/>
        <v>-1</v>
      </c>
      <c r="I12" s="6">
        <f t="shared" si="4"/>
        <v>0.9471128555534913</v>
      </c>
      <c r="J12" s="6">
        <f t="shared" si="5"/>
        <v>1</v>
      </c>
    </row>
    <row r="13" spans="1:10" ht="12.75">
      <c r="A13" s="4" t="s">
        <v>13</v>
      </c>
      <c r="B13" s="5" t="s">
        <v>13</v>
      </c>
      <c r="C13" s="5" t="s">
        <v>12</v>
      </c>
      <c r="D13" s="5" t="s">
        <v>13</v>
      </c>
      <c r="E13" s="2">
        <f t="shared" si="0"/>
        <v>1</v>
      </c>
      <c r="F13" s="2">
        <f t="shared" si="1"/>
        <v>-1</v>
      </c>
      <c r="G13" s="2">
        <f t="shared" si="2"/>
        <v>-1</v>
      </c>
      <c r="H13" s="2">
        <f t="shared" si="3"/>
        <v>1</v>
      </c>
      <c r="I13" s="6">
        <f t="shared" si="4"/>
        <v>0.9880069332598607</v>
      </c>
      <c r="J13" s="6">
        <f t="shared" si="5"/>
        <v>1</v>
      </c>
    </row>
    <row r="14" spans="1:10" ht="12.75">
      <c r="A14" s="4" t="s">
        <v>12</v>
      </c>
      <c r="B14" s="5" t="s">
        <v>12</v>
      </c>
      <c r="C14" s="5" t="s">
        <v>13</v>
      </c>
      <c r="D14" s="5" t="s">
        <v>13</v>
      </c>
      <c r="E14" s="2">
        <f t="shared" si="0"/>
        <v>-1</v>
      </c>
      <c r="F14" s="2">
        <f t="shared" si="1"/>
        <v>-1</v>
      </c>
      <c r="G14" s="2">
        <f t="shared" si="2"/>
        <v>1</v>
      </c>
      <c r="H14" s="2">
        <f t="shared" si="3"/>
        <v>1</v>
      </c>
      <c r="I14" s="6">
        <f t="shared" si="4"/>
        <v>0.2140316831685947</v>
      </c>
      <c r="J14" s="6">
        <f t="shared" si="5"/>
        <v>0</v>
      </c>
    </row>
    <row r="15" spans="1:10" ht="12.75">
      <c r="A15" s="7" t="s">
        <v>12</v>
      </c>
      <c r="B15" s="7" t="s">
        <v>12</v>
      </c>
      <c r="C15" s="7" t="s">
        <v>12</v>
      </c>
      <c r="D15" s="7" t="s">
        <v>12</v>
      </c>
      <c r="E15" s="7">
        <f t="shared" si="0"/>
        <v>-1</v>
      </c>
      <c r="F15" s="7">
        <f t="shared" si="1"/>
        <v>-1</v>
      </c>
      <c r="G15" s="7">
        <f t="shared" si="2"/>
        <v>-1</v>
      </c>
      <c r="H15" s="7">
        <f t="shared" si="3"/>
        <v>-1</v>
      </c>
      <c r="I15" s="8">
        <f t="shared" si="4"/>
        <v>0.6347585946297335</v>
      </c>
      <c r="J15" s="8">
        <f t="shared" si="5"/>
        <v>1</v>
      </c>
    </row>
    <row r="16" spans="1:10" ht="12.75">
      <c r="A16" s="4" t="s">
        <v>13</v>
      </c>
      <c r="B16" s="5" t="s">
        <v>12</v>
      </c>
      <c r="C16" s="5" t="s">
        <v>12</v>
      </c>
      <c r="D16" s="5" t="s">
        <v>13</v>
      </c>
      <c r="E16" s="2">
        <f t="shared" si="0"/>
        <v>-1</v>
      </c>
      <c r="F16" s="2">
        <f t="shared" si="1"/>
        <v>-1</v>
      </c>
      <c r="G16" s="2">
        <f t="shared" si="2"/>
        <v>-1</v>
      </c>
      <c r="H16" s="2">
        <f t="shared" si="3"/>
        <v>1</v>
      </c>
      <c r="I16" s="6">
        <f t="shared" si="4"/>
        <v>0.888824451701615</v>
      </c>
      <c r="J16" s="6">
        <f t="shared" si="5"/>
        <v>1</v>
      </c>
    </row>
    <row r="17" spans="1:10" ht="12.75">
      <c r="A17" s="4" t="s">
        <v>13</v>
      </c>
      <c r="B17" s="5" t="s">
        <v>12</v>
      </c>
      <c r="C17" s="5" t="s">
        <v>12</v>
      </c>
      <c r="D17" s="5" t="s">
        <v>13</v>
      </c>
      <c r="E17" s="2">
        <f t="shared" si="0"/>
        <v>-1</v>
      </c>
      <c r="F17" s="2">
        <f t="shared" si="1"/>
        <v>-1</v>
      </c>
      <c r="G17" s="2">
        <f t="shared" si="2"/>
        <v>-1</v>
      </c>
      <c r="H17" s="2">
        <f t="shared" si="3"/>
        <v>1</v>
      </c>
      <c r="I17" s="6">
        <f t="shared" si="4"/>
        <v>0.888824451701615</v>
      </c>
      <c r="J17" s="6">
        <f t="shared" si="5"/>
        <v>1</v>
      </c>
    </row>
    <row r="18" spans="1:10" ht="12.75">
      <c r="A18" s="4" t="s">
        <v>13</v>
      </c>
      <c r="B18" s="5" t="s">
        <v>13</v>
      </c>
      <c r="C18" s="5" t="s">
        <v>12</v>
      </c>
      <c r="D18" s="5" t="s">
        <v>12</v>
      </c>
      <c r="E18" s="2">
        <f t="shared" si="0"/>
        <v>1</v>
      </c>
      <c r="F18" s="2">
        <f t="shared" si="1"/>
        <v>-1</v>
      </c>
      <c r="G18" s="2">
        <f t="shared" si="2"/>
        <v>-1</v>
      </c>
      <c r="H18" s="2">
        <f t="shared" si="3"/>
        <v>-1</v>
      </c>
      <c r="I18" s="6">
        <f t="shared" si="4"/>
        <v>0.9471128555534913</v>
      </c>
      <c r="J18" s="6">
        <f t="shared" si="5"/>
        <v>1</v>
      </c>
    </row>
    <row r="19" spans="1:10" ht="12.75">
      <c r="A19" s="4" t="s">
        <v>13</v>
      </c>
      <c r="B19" s="5" t="s">
        <v>12</v>
      </c>
      <c r="C19" s="5" t="s">
        <v>12</v>
      </c>
      <c r="D19" s="5" t="s">
        <v>13</v>
      </c>
      <c r="E19" s="2">
        <f t="shared" si="0"/>
        <v>-1</v>
      </c>
      <c r="F19" s="2">
        <f t="shared" si="1"/>
        <v>-1</v>
      </c>
      <c r="G19" s="2">
        <f t="shared" si="2"/>
        <v>-1</v>
      </c>
      <c r="H19" s="2">
        <f t="shared" si="3"/>
        <v>1</v>
      </c>
      <c r="I19" s="6">
        <f t="shared" si="4"/>
        <v>0.888824451701615</v>
      </c>
      <c r="J19" s="6">
        <f t="shared" si="5"/>
        <v>1</v>
      </c>
    </row>
    <row r="20" spans="1:10" ht="12.75">
      <c r="A20" s="4" t="s">
        <v>12</v>
      </c>
      <c r="B20" s="5" t="s">
        <v>12</v>
      </c>
      <c r="C20" s="5" t="s">
        <v>13</v>
      </c>
      <c r="D20" s="5" t="s">
        <v>12</v>
      </c>
      <c r="E20" s="2">
        <f t="shared" si="0"/>
        <v>-1</v>
      </c>
      <c r="F20" s="2">
        <f t="shared" si="1"/>
        <v>-1</v>
      </c>
      <c r="G20" s="2">
        <f t="shared" si="2"/>
        <v>1</v>
      </c>
      <c r="H20" s="2">
        <f t="shared" si="3"/>
        <v>-1</v>
      </c>
      <c r="I20" s="6">
        <f t="shared" si="4"/>
        <v>0.05588798151277018</v>
      </c>
      <c r="J20" s="6">
        <f t="shared" si="5"/>
        <v>0</v>
      </c>
    </row>
    <row r="21" spans="1:10" ht="12.75">
      <c r="A21" s="4" t="s">
        <v>13</v>
      </c>
      <c r="B21" s="5" t="s">
        <v>13</v>
      </c>
      <c r="C21" s="5" t="s">
        <v>12</v>
      </c>
      <c r="D21" s="5" t="s">
        <v>12</v>
      </c>
      <c r="E21" s="2">
        <f t="shared" si="0"/>
        <v>1</v>
      </c>
      <c r="F21" s="2">
        <f t="shared" si="1"/>
        <v>-1</v>
      </c>
      <c r="G21" s="2">
        <f t="shared" si="2"/>
        <v>-1</v>
      </c>
      <c r="H21" s="2">
        <f t="shared" si="3"/>
        <v>-1</v>
      </c>
      <c r="I21" s="6">
        <f t="shared" si="4"/>
        <v>0.9471128555534913</v>
      </c>
      <c r="J21" s="6">
        <f t="shared" si="5"/>
        <v>1</v>
      </c>
    </row>
    <row r="22" spans="1:10" ht="12.75">
      <c r="A22" s="4" t="s">
        <v>13</v>
      </c>
      <c r="B22" s="5" t="s">
        <v>12</v>
      </c>
      <c r="C22" s="5" t="s">
        <v>12</v>
      </c>
      <c r="D22" s="5" t="s">
        <v>13</v>
      </c>
      <c r="E22" s="2">
        <f t="shared" si="0"/>
        <v>-1</v>
      </c>
      <c r="F22" s="2">
        <f t="shared" si="1"/>
        <v>-1</v>
      </c>
      <c r="G22" s="2">
        <f t="shared" si="2"/>
        <v>-1</v>
      </c>
      <c r="H22" s="2">
        <f t="shared" si="3"/>
        <v>1</v>
      </c>
      <c r="I22" s="6">
        <f t="shared" si="4"/>
        <v>0.888824451701615</v>
      </c>
      <c r="J22" s="6">
        <f t="shared" si="5"/>
        <v>1</v>
      </c>
    </row>
    <row r="23" spans="1:10" s="8" customFormat="1" ht="12.75">
      <c r="A23" s="7" t="s">
        <v>12</v>
      </c>
      <c r="B23" s="7" t="s">
        <v>12</v>
      </c>
      <c r="C23" s="7" t="s">
        <v>12</v>
      </c>
      <c r="D23" s="7" t="s">
        <v>13</v>
      </c>
      <c r="E23" s="7">
        <f t="shared" si="0"/>
        <v>-1</v>
      </c>
      <c r="F23" s="7">
        <f t="shared" si="1"/>
        <v>-1</v>
      </c>
      <c r="G23" s="7">
        <f t="shared" si="2"/>
        <v>-1</v>
      </c>
      <c r="H23" s="7">
        <f t="shared" si="3"/>
        <v>1</v>
      </c>
      <c r="I23" s="8">
        <f t="shared" si="4"/>
        <v>0.888824451701615</v>
      </c>
      <c r="J23" s="8">
        <f t="shared" si="5"/>
        <v>1</v>
      </c>
    </row>
    <row r="24" spans="1:10" ht="12.75">
      <c r="A24" s="4" t="s">
        <v>13</v>
      </c>
      <c r="B24" s="5" t="s">
        <v>12</v>
      </c>
      <c r="C24" s="5" t="s">
        <v>12</v>
      </c>
      <c r="D24" s="5" t="s">
        <v>12</v>
      </c>
      <c r="E24" s="2">
        <f t="shared" si="0"/>
        <v>-1</v>
      </c>
      <c r="F24" s="2">
        <f t="shared" si="1"/>
        <v>-1</v>
      </c>
      <c r="G24" s="2">
        <f t="shared" si="2"/>
        <v>-1</v>
      </c>
      <c r="H24" s="2">
        <f t="shared" si="3"/>
        <v>-1</v>
      </c>
      <c r="I24" s="6">
        <f t="shared" si="4"/>
        <v>0.6347585946297335</v>
      </c>
      <c r="J24" s="6">
        <f t="shared" si="5"/>
        <v>1</v>
      </c>
    </row>
    <row r="25" spans="1:10" ht="12.75">
      <c r="A25" s="4" t="s">
        <v>13</v>
      </c>
      <c r="B25" s="5" t="s">
        <v>12</v>
      </c>
      <c r="C25" s="5" t="s">
        <v>12</v>
      </c>
      <c r="D25" s="5" t="s">
        <v>12</v>
      </c>
      <c r="E25" s="2">
        <f t="shared" si="0"/>
        <v>-1</v>
      </c>
      <c r="F25" s="2">
        <f t="shared" si="1"/>
        <v>-1</v>
      </c>
      <c r="G25" s="2">
        <f t="shared" si="2"/>
        <v>-1</v>
      </c>
      <c r="H25" s="2">
        <f t="shared" si="3"/>
        <v>-1</v>
      </c>
      <c r="I25" s="6">
        <f t="shared" si="4"/>
        <v>0.6347585946297335</v>
      </c>
      <c r="J25" s="6">
        <f t="shared" si="5"/>
        <v>1</v>
      </c>
    </row>
    <row r="26" spans="1:10" s="8" customFormat="1" ht="12.75">
      <c r="A26" s="7" t="s">
        <v>13</v>
      </c>
      <c r="B26" s="7" t="s">
        <v>13</v>
      </c>
      <c r="C26" s="7" t="s">
        <v>13</v>
      </c>
      <c r="D26" s="7" t="s">
        <v>12</v>
      </c>
      <c r="E26" s="7">
        <f t="shared" si="0"/>
        <v>1</v>
      </c>
      <c r="F26" s="7">
        <f t="shared" si="1"/>
        <v>-1</v>
      </c>
      <c r="G26" s="7">
        <f t="shared" si="2"/>
        <v>1</v>
      </c>
      <c r="H26" s="7">
        <f t="shared" si="3"/>
        <v>-1</v>
      </c>
      <c r="I26" s="8">
        <f t="shared" si="4"/>
        <v>0.3788755347769302</v>
      </c>
      <c r="J26" s="8">
        <f t="shared" si="5"/>
        <v>0</v>
      </c>
    </row>
    <row r="27" spans="1:10" ht="12.75">
      <c r="A27" s="4" t="s">
        <v>12</v>
      </c>
      <c r="B27" s="5" t="s">
        <v>13</v>
      </c>
      <c r="C27" s="5" t="s">
        <v>13</v>
      </c>
      <c r="D27" s="5" t="s">
        <v>12</v>
      </c>
      <c r="E27" s="2">
        <f t="shared" si="0"/>
        <v>1</v>
      </c>
      <c r="F27" s="2">
        <f t="shared" si="1"/>
        <v>-1</v>
      </c>
      <c r="G27" s="2">
        <f t="shared" si="2"/>
        <v>1</v>
      </c>
      <c r="H27" s="2">
        <f t="shared" si="3"/>
        <v>-1</v>
      </c>
      <c r="I27" s="6">
        <f t="shared" si="4"/>
        <v>0.3788755347769302</v>
      </c>
      <c r="J27" s="6">
        <f t="shared" si="5"/>
        <v>0</v>
      </c>
    </row>
    <row r="28" spans="1:10" ht="12.75">
      <c r="A28" s="4" t="s">
        <v>13</v>
      </c>
      <c r="B28" s="5" t="s">
        <v>13</v>
      </c>
      <c r="C28" s="5" t="s">
        <v>12</v>
      </c>
      <c r="D28" s="5" t="s">
        <v>12</v>
      </c>
      <c r="E28" s="2">
        <f t="shared" si="0"/>
        <v>1</v>
      </c>
      <c r="F28" s="2">
        <f t="shared" si="1"/>
        <v>-1</v>
      </c>
      <c r="G28" s="2">
        <f t="shared" si="2"/>
        <v>-1</v>
      </c>
      <c r="H28" s="2">
        <f t="shared" si="3"/>
        <v>-1</v>
      </c>
      <c r="I28" s="6">
        <f t="shared" si="4"/>
        <v>0.9471128555534913</v>
      </c>
      <c r="J28" s="6">
        <f t="shared" si="5"/>
        <v>1</v>
      </c>
    </row>
    <row r="29" spans="1:10" ht="12.75">
      <c r="A29" s="4" t="s">
        <v>13</v>
      </c>
      <c r="B29" s="5" t="s">
        <v>13</v>
      </c>
      <c r="C29" s="5" t="s">
        <v>12</v>
      </c>
      <c r="D29" s="5" t="s">
        <v>12</v>
      </c>
      <c r="E29" s="2">
        <f t="shared" si="0"/>
        <v>1</v>
      </c>
      <c r="F29" s="2">
        <f t="shared" si="1"/>
        <v>-1</v>
      </c>
      <c r="G29" s="2">
        <f t="shared" si="2"/>
        <v>-1</v>
      </c>
      <c r="H29" s="2">
        <f t="shared" si="3"/>
        <v>-1</v>
      </c>
      <c r="I29" s="6">
        <f t="shared" si="4"/>
        <v>0.9471128555534913</v>
      </c>
      <c r="J29" s="6">
        <f t="shared" si="5"/>
        <v>1</v>
      </c>
    </row>
    <row r="30" spans="1:10" ht="12.75">
      <c r="A30" s="4" t="s">
        <v>13</v>
      </c>
      <c r="B30" s="5" t="s">
        <v>13</v>
      </c>
      <c r="C30" s="5" t="s">
        <v>12</v>
      </c>
      <c r="D30" s="5" t="s">
        <v>13</v>
      </c>
      <c r="E30" s="2">
        <f t="shared" si="0"/>
        <v>1</v>
      </c>
      <c r="F30" s="2">
        <f t="shared" si="1"/>
        <v>-1</v>
      </c>
      <c r="G30" s="2">
        <f t="shared" si="2"/>
        <v>-1</v>
      </c>
      <c r="H30" s="2">
        <f t="shared" si="3"/>
        <v>1</v>
      </c>
      <c r="I30" s="6">
        <f t="shared" si="4"/>
        <v>0.9880069332598607</v>
      </c>
      <c r="J30" s="6">
        <f t="shared" si="5"/>
        <v>1</v>
      </c>
    </row>
    <row r="31" spans="1:10" ht="12.75">
      <c r="A31" s="4" t="s">
        <v>13</v>
      </c>
      <c r="B31" s="5" t="s">
        <v>13</v>
      </c>
      <c r="C31" s="5" t="s">
        <v>13</v>
      </c>
      <c r="D31" s="5" t="s">
        <v>13</v>
      </c>
      <c r="E31" s="2">
        <f t="shared" si="0"/>
        <v>1</v>
      </c>
      <c r="F31" s="2">
        <f t="shared" si="1"/>
        <v>-1</v>
      </c>
      <c r="G31" s="2">
        <f t="shared" si="2"/>
        <v>1</v>
      </c>
      <c r="H31" s="2">
        <f t="shared" si="3"/>
        <v>1</v>
      </c>
      <c r="I31" s="6">
        <f t="shared" si="4"/>
        <v>0.7372607043079584</v>
      </c>
      <c r="J31" s="6">
        <f t="shared" si="5"/>
        <v>1</v>
      </c>
    </row>
    <row r="32" spans="1:10" s="8" customFormat="1" ht="12.75">
      <c r="A32" s="7" t="s">
        <v>12</v>
      </c>
      <c r="B32" s="7" t="s">
        <v>13</v>
      </c>
      <c r="C32" s="7" t="s">
        <v>13</v>
      </c>
      <c r="D32" s="7" t="s">
        <v>13</v>
      </c>
      <c r="E32" s="7">
        <f t="shared" si="0"/>
        <v>1</v>
      </c>
      <c r="F32" s="7">
        <f t="shared" si="1"/>
        <v>-1</v>
      </c>
      <c r="G32" s="7">
        <f t="shared" si="2"/>
        <v>1</v>
      </c>
      <c r="H32" s="7">
        <f t="shared" si="3"/>
        <v>1</v>
      </c>
      <c r="I32" s="8">
        <f t="shared" si="4"/>
        <v>0.7372607043079584</v>
      </c>
      <c r="J32" s="8">
        <f t="shared" si="5"/>
        <v>1</v>
      </c>
    </row>
    <row r="33" spans="1:10" ht="12.75">
      <c r="A33" s="4" t="s">
        <v>13</v>
      </c>
      <c r="B33" s="5" t="s">
        <v>13</v>
      </c>
      <c r="C33" s="5" t="s">
        <v>12</v>
      </c>
      <c r="D33" s="5" t="s">
        <v>13</v>
      </c>
      <c r="E33" s="2">
        <f t="shared" si="0"/>
        <v>1</v>
      </c>
      <c r="F33" s="2">
        <f t="shared" si="1"/>
        <v>-1</v>
      </c>
      <c r="G33" s="2">
        <f t="shared" si="2"/>
        <v>-1</v>
      </c>
      <c r="H33" s="2">
        <f t="shared" si="3"/>
        <v>1</v>
      </c>
      <c r="I33" s="6">
        <f t="shared" si="4"/>
        <v>0.9880069332598607</v>
      </c>
      <c r="J33" s="6">
        <f t="shared" si="5"/>
        <v>1</v>
      </c>
    </row>
    <row r="34" spans="1:2" ht="12.75">
      <c r="A34" s="10"/>
      <c r="B34" s="10"/>
    </row>
    <row r="35" spans="1:2" ht="12.75">
      <c r="A35" s="2"/>
      <c r="B35" s="2"/>
    </row>
    <row r="36" spans="1:7" ht="12.75">
      <c r="A36" s="2"/>
      <c r="B36" s="2"/>
      <c r="F36" t="s">
        <v>24</v>
      </c>
      <c r="G36">
        <v>5</v>
      </c>
    </row>
    <row r="37" spans="1:7" ht="12.75">
      <c r="A37" s="2"/>
      <c r="B37" s="2"/>
      <c r="F37" t="s">
        <v>25</v>
      </c>
      <c r="G37">
        <v>32</v>
      </c>
    </row>
    <row r="38" spans="1:7" ht="12.75">
      <c r="A38" s="2"/>
      <c r="B38" s="2"/>
      <c r="G38" s="11">
        <f>G36/G37</f>
        <v>0.15625</v>
      </c>
    </row>
    <row r="39" spans="1:2" ht="12.75">
      <c r="A39" s="2"/>
      <c r="B39" s="2"/>
    </row>
    <row r="40" spans="1:5" ht="12.75">
      <c r="A40" s="2"/>
      <c r="B40" s="2"/>
      <c r="E40" t="s">
        <v>23</v>
      </c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F20" sqref="F20"/>
    </sheetView>
  </sheetViews>
  <sheetFormatPr defaultColWidth="9.00390625" defaultRowHeight="12.75"/>
  <cols>
    <col min="1" max="1" width="9.125" style="16" customWidth="1"/>
    <col min="2" max="2" width="23.625" style="16" customWidth="1"/>
    <col min="3" max="3" width="19.25390625" style="16" customWidth="1"/>
    <col min="4" max="4" width="10.75390625" style="16" customWidth="1"/>
    <col min="5" max="6" width="11.375" style="16" customWidth="1"/>
    <col min="7" max="7" width="12.125" style="16" customWidth="1"/>
    <col min="8" max="8" width="11.125" style="16" customWidth="1"/>
    <col min="9" max="9" width="12.00390625" style="16" customWidth="1"/>
    <col min="10" max="16384" width="19.25390625" style="16" customWidth="1"/>
  </cols>
  <sheetData>
    <row r="1" spans="2:19" ht="25.5">
      <c r="B1" s="14" t="s">
        <v>28</v>
      </c>
      <c r="C1" s="14" t="s">
        <v>29</v>
      </c>
      <c r="D1" s="15" t="s">
        <v>30</v>
      </c>
      <c r="E1" s="15" t="s">
        <v>31</v>
      </c>
      <c r="F1" s="15" t="s">
        <v>39</v>
      </c>
      <c r="G1" s="15" t="s">
        <v>32</v>
      </c>
      <c r="H1" s="15"/>
      <c r="I1" s="23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2.75">
      <c r="A2" s="16">
        <v>1</v>
      </c>
      <c r="B2" s="17">
        <v>2220</v>
      </c>
      <c r="C2" s="17">
        <v>1200</v>
      </c>
      <c r="D2" s="18">
        <f>$D$17+$D$18*C2</f>
        <v>2231.9295267865155</v>
      </c>
      <c r="E2" s="18">
        <f aca="true" t="shared" si="0" ref="E2:E11">D2-B2</f>
        <v>11.929526786515453</v>
      </c>
      <c r="F2" s="18">
        <f>E2*E2</f>
        <v>142.3136093501897</v>
      </c>
      <c r="G2" s="18">
        <v>2231.929443359375</v>
      </c>
      <c r="H2" s="18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.75">
      <c r="A3" s="16">
        <v>2</v>
      </c>
      <c r="B3" s="17">
        <v>2300</v>
      </c>
      <c r="C3" s="17">
        <v>1234</v>
      </c>
      <c r="D3" s="18">
        <f aca="true" t="shared" si="1" ref="D3:D11">$D$17+$D$18*C3</f>
        <v>2263.5402785453334</v>
      </c>
      <c r="E3" s="18">
        <f t="shared" si="0"/>
        <v>-36.45972145466658</v>
      </c>
      <c r="F3" s="18">
        <f aca="true" t="shared" si="2" ref="F3:F11">E3*E3</f>
        <v>1329.3112885518744</v>
      </c>
      <c r="G3" s="18">
        <v>2263.540283203125</v>
      </c>
      <c r="H3" s="18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2.75">
      <c r="A4" s="16">
        <v>3</v>
      </c>
      <c r="B4" s="17">
        <v>2345</v>
      </c>
      <c r="C4" s="17">
        <v>1280</v>
      </c>
      <c r="D4" s="18">
        <f t="shared" si="1"/>
        <v>2306.307766219029</v>
      </c>
      <c r="E4" s="18">
        <f t="shared" si="0"/>
        <v>-38.69223378097104</v>
      </c>
      <c r="F4" s="18">
        <f t="shared" si="2"/>
        <v>1497.0889549613162</v>
      </c>
      <c r="G4" s="18">
        <v>2306.307861328125</v>
      </c>
      <c r="H4" s="18"/>
      <c r="I4" s="24"/>
      <c r="J4" s="26"/>
      <c r="K4" s="26"/>
      <c r="L4" s="25"/>
      <c r="M4" s="25"/>
      <c r="N4" s="25"/>
      <c r="O4" s="25"/>
      <c r="P4" s="25"/>
      <c r="Q4" s="25"/>
      <c r="R4" s="25"/>
      <c r="S4" s="25"/>
    </row>
    <row r="5" spans="1:19" ht="12.75">
      <c r="A5" s="16">
        <v>4</v>
      </c>
      <c r="B5" s="17">
        <v>2650</v>
      </c>
      <c r="C5" s="17">
        <v>1790</v>
      </c>
      <c r="D5" s="18">
        <f t="shared" si="1"/>
        <v>2780.4690426012994</v>
      </c>
      <c r="E5" s="18">
        <f t="shared" si="0"/>
        <v>130.4690426012994</v>
      </c>
      <c r="F5" s="18">
        <f t="shared" si="2"/>
        <v>17022.17107729968</v>
      </c>
      <c r="G5" s="18">
        <v>2780.468994140625</v>
      </c>
      <c r="H5" s="18"/>
      <c r="I5" s="24"/>
      <c r="J5" s="19"/>
      <c r="K5" s="19"/>
      <c r="L5" s="25"/>
      <c r="M5" s="25"/>
      <c r="N5" s="25"/>
      <c r="O5" s="25"/>
      <c r="P5" s="25"/>
      <c r="Q5" s="25"/>
      <c r="R5" s="25"/>
      <c r="S5" s="25"/>
    </row>
    <row r="6" spans="1:19" ht="12.75">
      <c r="A6" s="16">
        <v>5</v>
      </c>
      <c r="B6" s="17">
        <v>2730</v>
      </c>
      <c r="C6" s="17">
        <v>1800</v>
      </c>
      <c r="D6" s="18">
        <f t="shared" si="1"/>
        <v>2789.766322530363</v>
      </c>
      <c r="E6" s="18">
        <f t="shared" si="0"/>
        <v>59.76632253036314</v>
      </c>
      <c r="F6" s="18">
        <f t="shared" si="2"/>
        <v>3572.0133088033926</v>
      </c>
      <c r="G6" s="18">
        <v>2789.766357421875</v>
      </c>
      <c r="H6" s="18"/>
      <c r="I6" s="24"/>
      <c r="J6" s="19"/>
      <c r="K6" s="19"/>
      <c r="L6" s="25"/>
      <c r="M6" s="25"/>
      <c r="N6" s="25"/>
      <c r="O6" s="25"/>
      <c r="P6" s="25"/>
      <c r="Q6" s="25"/>
      <c r="R6" s="25"/>
      <c r="S6" s="25"/>
    </row>
    <row r="7" spans="1:19" ht="12.75">
      <c r="A7" s="16">
        <v>6</v>
      </c>
      <c r="B7" s="17">
        <v>2800</v>
      </c>
      <c r="C7" s="17">
        <v>1820</v>
      </c>
      <c r="D7" s="18">
        <f t="shared" si="1"/>
        <v>2808.3608823884915</v>
      </c>
      <c r="E7" s="18">
        <f t="shared" si="0"/>
        <v>8.360882388491518</v>
      </c>
      <c r="F7" s="18">
        <f t="shared" si="2"/>
        <v>69.90435431418763</v>
      </c>
      <c r="G7" s="18">
        <v>2808.36083984375</v>
      </c>
      <c r="H7" s="18"/>
      <c r="I7" s="24"/>
      <c r="J7" s="19"/>
      <c r="K7" s="19"/>
      <c r="L7" s="25"/>
      <c r="M7" s="25"/>
      <c r="N7" s="25"/>
      <c r="O7" s="25"/>
      <c r="P7" s="25"/>
      <c r="Q7" s="25"/>
      <c r="R7" s="25"/>
      <c r="S7" s="25"/>
    </row>
    <row r="8" spans="1:19" ht="12.75">
      <c r="A8" s="16">
        <v>7</v>
      </c>
      <c r="B8" s="17">
        <v>2840</v>
      </c>
      <c r="C8" s="17">
        <v>1870</v>
      </c>
      <c r="D8" s="18">
        <f t="shared" si="1"/>
        <v>2854.847282033812</v>
      </c>
      <c r="E8" s="18">
        <f t="shared" si="0"/>
        <v>14.847282033812007</v>
      </c>
      <c r="F8" s="18">
        <f t="shared" si="2"/>
        <v>220.44178379155682</v>
      </c>
      <c r="G8" s="18">
        <v>2854.84716796875</v>
      </c>
      <c r="H8" s="18"/>
      <c r="I8" s="24"/>
      <c r="J8" s="19"/>
      <c r="K8" s="19"/>
      <c r="L8" s="25"/>
      <c r="M8" s="25"/>
      <c r="N8" s="25"/>
      <c r="O8" s="25"/>
      <c r="P8" s="25"/>
      <c r="Q8" s="25"/>
      <c r="R8" s="25"/>
      <c r="S8" s="25"/>
    </row>
    <row r="9" spans="1:19" ht="12.75">
      <c r="A9" s="16">
        <v>8</v>
      </c>
      <c r="B9" s="17">
        <v>2910</v>
      </c>
      <c r="C9" s="17">
        <v>1923</v>
      </c>
      <c r="D9" s="18">
        <f t="shared" si="1"/>
        <v>2904.1228656578523</v>
      </c>
      <c r="E9" s="18">
        <f t="shared" si="0"/>
        <v>-5.877134342147656</v>
      </c>
      <c r="F9" s="18">
        <f t="shared" si="2"/>
        <v>34.54070807565136</v>
      </c>
      <c r="G9" s="18">
        <v>2904.122802734375</v>
      </c>
      <c r="H9" s="18"/>
      <c r="I9" s="24"/>
      <c r="J9" s="19"/>
      <c r="K9" s="19"/>
      <c r="L9" s="25"/>
      <c r="M9" s="25"/>
      <c r="N9" s="25"/>
      <c r="O9" s="25"/>
      <c r="P9" s="25"/>
      <c r="Q9" s="25"/>
      <c r="R9" s="25"/>
      <c r="S9" s="25"/>
    </row>
    <row r="10" spans="1:19" ht="12.75">
      <c r="A10" s="16">
        <v>9</v>
      </c>
      <c r="B10" s="17">
        <v>3100</v>
      </c>
      <c r="C10" s="17">
        <v>2005</v>
      </c>
      <c r="D10" s="18">
        <f t="shared" si="1"/>
        <v>2980.360561076178</v>
      </c>
      <c r="E10" s="18">
        <f t="shared" si="0"/>
        <v>-119.63943892382213</v>
      </c>
      <c r="F10" s="18">
        <f t="shared" si="2"/>
        <v>14313.595346006965</v>
      </c>
      <c r="G10" s="18">
        <v>2980.360595703125</v>
      </c>
      <c r="H10" s="18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12.75">
      <c r="A11" s="16">
        <v>10</v>
      </c>
      <c r="B11" s="17">
        <v>3125</v>
      </c>
      <c r="C11" s="17">
        <v>2134</v>
      </c>
      <c r="D11" s="18">
        <f t="shared" si="1"/>
        <v>3100.2954721611054</v>
      </c>
      <c r="E11" s="18">
        <f t="shared" si="0"/>
        <v>-24.70452783889459</v>
      </c>
      <c r="F11" s="18">
        <f t="shared" si="2"/>
        <v>610.3136957427179</v>
      </c>
      <c r="G11" s="18">
        <v>3100.29541015625</v>
      </c>
      <c r="H11" s="18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5:19" ht="12.75">
      <c r="E12" s="21" t="s">
        <v>38</v>
      </c>
      <c r="F12" s="22">
        <f>(SUM(F2:F11)/8)^0.5</f>
        <v>69.65243546253205</v>
      </c>
      <c r="G12" s="16">
        <f>2*F12</f>
        <v>139.3048709250641</v>
      </c>
      <c r="J12" s="26"/>
      <c r="K12" s="26"/>
      <c r="L12" s="26"/>
      <c r="M12" s="26"/>
      <c r="N12" s="26"/>
      <c r="O12" s="26"/>
      <c r="P12" s="25"/>
      <c r="Q12" s="25"/>
      <c r="R12" s="25"/>
      <c r="S12" s="25"/>
    </row>
    <row r="13" spans="10:19" ht="12.75">
      <c r="J13" s="19"/>
      <c r="K13" s="19"/>
      <c r="L13" s="19"/>
      <c r="M13" s="19"/>
      <c r="N13" s="19"/>
      <c r="O13" s="19"/>
      <c r="P13" s="25"/>
      <c r="Q13" s="25"/>
      <c r="R13" s="25"/>
      <c r="S13" s="25"/>
    </row>
    <row r="14" spans="10:19" ht="12.75">
      <c r="J14" s="19"/>
      <c r="K14" s="19"/>
      <c r="L14" s="19"/>
      <c r="M14" s="19"/>
      <c r="N14" s="19"/>
      <c r="O14" s="19"/>
      <c r="P14" s="25"/>
      <c r="Q14" s="25"/>
      <c r="R14" s="25"/>
      <c r="S14" s="25"/>
    </row>
    <row r="15" spans="10:19" ht="12.75">
      <c r="J15" s="19"/>
      <c r="K15" s="19"/>
      <c r="L15" s="19"/>
      <c r="M15" s="19"/>
      <c r="N15" s="19"/>
      <c r="O15" s="19"/>
      <c r="P15" s="25"/>
      <c r="Q15" s="25"/>
      <c r="R15" s="25"/>
      <c r="S15" s="25"/>
    </row>
    <row r="16" spans="10:19" ht="12.75"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4:19" ht="12.75">
      <c r="D17" s="20">
        <v>1116.25593529882</v>
      </c>
      <c r="J17" s="26"/>
      <c r="K17" s="26"/>
      <c r="L17" s="26"/>
      <c r="M17" s="26"/>
      <c r="N17" s="26"/>
      <c r="O17" s="26"/>
      <c r="P17" s="26"/>
      <c r="Q17" s="26"/>
      <c r="R17" s="26"/>
      <c r="S17" s="25"/>
    </row>
    <row r="18" spans="2:19" ht="51">
      <c r="B18" s="16">
        <v>0.979004911647104</v>
      </c>
      <c r="C18" s="16">
        <v>0.07206714141240643</v>
      </c>
      <c r="D18" s="16">
        <v>0.929727992906413</v>
      </c>
      <c r="I18" s="16" t="s">
        <v>40</v>
      </c>
      <c r="J18" s="19"/>
      <c r="K18" s="19"/>
      <c r="L18" s="19"/>
      <c r="M18" s="19"/>
      <c r="N18" s="19"/>
      <c r="O18" s="19"/>
      <c r="P18" s="19"/>
      <c r="Q18" s="19"/>
      <c r="R18" s="19"/>
      <c r="S18" s="25"/>
    </row>
    <row r="19" spans="9:19" ht="12.75">
      <c r="I19" s="15"/>
      <c r="J19" s="27" t="s">
        <v>41</v>
      </c>
      <c r="K19" s="19" t="s">
        <v>6</v>
      </c>
      <c r="L19" s="19" t="s">
        <v>47</v>
      </c>
      <c r="M19" s="19" t="s">
        <v>6</v>
      </c>
      <c r="N19" s="19" t="s">
        <v>6</v>
      </c>
      <c r="O19" s="19"/>
      <c r="P19" s="19"/>
      <c r="Q19" s="19"/>
      <c r="R19" s="19"/>
      <c r="S19" s="25"/>
    </row>
    <row r="20" spans="9:19" ht="12.75">
      <c r="I20" s="15"/>
      <c r="J20" s="15" t="s">
        <v>43</v>
      </c>
      <c r="K20" s="25" t="s">
        <v>33</v>
      </c>
      <c r="L20" s="25"/>
      <c r="M20" s="25" t="s">
        <v>34</v>
      </c>
      <c r="N20" s="25" t="s">
        <v>35</v>
      </c>
      <c r="O20" s="25"/>
      <c r="P20" s="25"/>
      <c r="Q20" s="25"/>
      <c r="R20" s="25"/>
      <c r="S20" s="25"/>
    </row>
    <row r="21" spans="9:19" ht="12.75">
      <c r="I21" s="15" t="s">
        <v>44</v>
      </c>
      <c r="J21" s="15">
        <v>895298.3125</v>
      </c>
      <c r="K21" s="25">
        <v>1</v>
      </c>
      <c r="L21" s="25">
        <v>895298.3125</v>
      </c>
      <c r="M21" s="25">
        <v>184.54196166992188</v>
      </c>
      <c r="N21" s="25">
        <v>8.288290587188385E-07</v>
      </c>
      <c r="O21" s="25"/>
      <c r="P21" s="25"/>
      <c r="Q21" s="25"/>
      <c r="R21" s="25"/>
      <c r="S21" s="25"/>
    </row>
    <row r="22" spans="9:19" ht="12.75">
      <c r="I22" s="15" t="s">
        <v>45</v>
      </c>
      <c r="J22" s="15">
        <v>38811.6953125</v>
      </c>
      <c r="K22" s="25">
        <v>8</v>
      </c>
      <c r="L22" s="25">
        <v>4851.4619140625</v>
      </c>
      <c r="M22" s="25"/>
      <c r="N22" s="25"/>
      <c r="O22" s="25"/>
      <c r="P22" s="25"/>
      <c r="Q22" s="25"/>
      <c r="R22" s="25"/>
      <c r="S22" s="25"/>
    </row>
    <row r="23" spans="9:19" ht="12.75">
      <c r="I23" s="15" t="s">
        <v>46</v>
      </c>
      <c r="J23" s="15">
        <v>934110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0:19" ht="12.75"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0:19" ht="12.75">
      <c r="J25" s="26">
        <f>J21/J23</f>
        <v>0.9584506241234972</v>
      </c>
      <c r="K25" s="26"/>
      <c r="L25" s="26"/>
      <c r="M25" s="25"/>
      <c r="N25" s="26"/>
      <c r="O25" s="26"/>
      <c r="P25" s="25"/>
      <c r="Q25" s="25"/>
      <c r="R25" s="25"/>
      <c r="S25" s="25"/>
    </row>
    <row r="26" spans="10:19" ht="12.75">
      <c r="J26" s="19"/>
      <c r="K26" s="19">
        <f>L21/L22</f>
        <v>184.54196453750953</v>
      </c>
      <c r="L26" s="19"/>
      <c r="M26" s="25"/>
      <c r="N26" s="19"/>
      <c r="O26" s="19"/>
      <c r="P26" s="25"/>
      <c r="Q26" s="25"/>
      <c r="R26" s="25"/>
      <c r="S26" s="25"/>
    </row>
    <row r="27" spans="10:19" ht="12.75">
      <c r="J27" s="19"/>
      <c r="K27" s="19"/>
      <c r="L27" s="19"/>
      <c r="M27" s="25"/>
      <c r="N27" s="19"/>
      <c r="O27" s="19"/>
      <c r="P27" s="25"/>
      <c r="Q27" s="25"/>
      <c r="R27" s="25"/>
      <c r="S27" s="25"/>
    </row>
    <row r="28" spans="10:19" ht="12.75">
      <c r="J28" s="19">
        <f>J22+J21</f>
        <v>934110.0078125</v>
      </c>
      <c r="K28" s="19"/>
      <c r="L28" s="19"/>
      <c r="M28" s="25"/>
      <c r="N28" s="19"/>
      <c r="O28" s="19"/>
      <c r="P28" s="25"/>
      <c r="Q28" s="25"/>
      <c r="R28" s="25"/>
      <c r="S28" s="25"/>
    </row>
    <row r="29" spans="10:19" ht="12.75">
      <c r="J29" s="19"/>
      <c r="K29" s="19"/>
      <c r="L29" s="19"/>
      <c r="M29" s="25"/>
      <c r="N29" s="19"/>
      <c r="O29" s="19"/>
      <c r="P29" s="25"/>
      <c r="Q29" s="25"/>
      <c r="R29" s="25"/>
      <c r="S29" s="25"/>
    </row>
    <row r="30" spans="10:19" ht="12.75">
      <c r="J30" s="19"/>
      <c r="K30" s="19"/>
      <c r="L30" s="19"/>
      <c r="M30" s="25"/>
      <c r="N30" s="19"/>
      <c r="O30" s="19"/>
      <c r="P30" s="25"/>
      <c r="Q30" s="25"/>
      <c r="R30" s="25"/>
      <c r="S30" s="25"/>
    </row>
    <row r="31" spans="10:19" ht="12.75">
      <c r="J31" s="19"/>
      <c r="K31" s="19"/>
      <c r="L31" s="19"/>
      <c r="M31" s="25"/>
      <c r="N31" s="19"/>
      <c r="O31" s="19"/>
      <c r="P31" s="25"/>
      <c r="Q31" s="25"/>
      <c r="R31" s="25"/>
      <c r="S31" s="25"/>
    </row>
    <row r="32" spans="10:19" ht="12.75">
      <c r="J32" s="19"/>
      <c r="K32" s="19"/>
      <c r="L32" s="19"/>
      <c r="M32" s="25"/>
      <c r="N32" s="19"/>
      <c r="O32" s="19"/>
      <c r="P32" s="25"/>
      <c r="Q32" s="25"/>
      <c r="R32" s="25"/>
      <c r="S32" s="25"/>
    </row>
    <row r="33" spans="10:19" ht="12.75">
      <c r="J33" s="19"/>
      <c r="K33" s="19"/>
      <c r="L33" s="19"/>
      <c r="M33" s="25"/>
      <c r="N33" s="19"/>
      <c r="O33" s="19"/>
      <c r="P33" s="25"/>
      <c r="Q33" s="25"/>
      <c r="R33" s="25"/>
      <c r="S33" s="25"/>
    </row>
    <row r="34" spans="10:19" ht="12.75">
      <c r="J34" s="19"/>
      <c r="K34" s="19"/>
      <c r="L34" s="19"/>
      <c r="M34" s="25"/>
      <c r="N34" s="19"/>
      <c r="O34" s="19"/>
      <c r="P34" s="25"/>
      <c r="Q34" s="25"/>
      <c r="R34" s="25"/>
      <c r="S34" s="25"/>
    </row>
    <row r="35" spans="10:19" ht="25.5">
      <c r="J35" s="19" t="s">
        <v>62</v>
      </c>
      <c r="K35" s="19"/>
      <c r="L35" s="19"/>
      <c r="M35" s="25"/>
      <c r="N35" s="19"/>
      <c r="O35" s="19"/>
      <c r="P35" s="25"/>
      <c r="Q35" s="25"/>
      <c r="R35" s="25"/>
      <c r="S35" s="25"/>
    </row>
    <row r="36" spans="10:19" ht="25.5">
      <c r="J36" s="25" t="s">
        <v>63</v>
      </c>
      <c r="K36" s="25"/>
      <c r="L36" s="25"/>
      <c r="M36" s="25"/>
      <c r="N36" s="25"/>
      <c r="O36" s="25"/>
      <c r="P36" s="25"/>
      <c r="Q36" s="25"/>
      <c r="R36" s="25"/>
      <c r="S36" s="25"/>
    </row>
    <row r="37" spans="10:19" ht="12.75">
      <c r="J37" s="25"/>
      <c r="K37" s="25" t="s">
        <v>48</v>
      </c>
      <c r="L37" s="25" t="s">
        <v>49</v>
      </c>
      <c r="M37" s="25" t="s">
        <v>6</v>
      </c>
      <c r="N37" s="25" t="s">
        <v>64</v>
      </c>
      <c r="O37" s="25" t="s">
        <v>64</v>
      </c>
      <c r="P37" s="25" t="s">
        <v>65</v>
      </c>
      <c r="Q37" s="25" t="s">
        <v>66</v>
      </c>
      <c r="R37" s="25" t="s">
        <v>67</v>
      </c>
      <c r="S37" s="25" t="s">
        <v>68</v>
      </c>
    </row>
    <row r="38" spans="10:19" ht="12.75">
      <c r="J38" s="25"/>
      <c r="K38" s="25" t="s">
        <v>50</v>
      </c>
      <c r="L38" s="25" t="s">
        <v>50</v>
      </c>
      <c r="M38" s="25" t="s">
        <v>45</v>
      </c>
      <c r="N38" s="25" t="s">
        <v>69</v>
      </c>
      <c r="O38" s="25" t="s">
        <v>45</v>
      </c>
      <c r="P38" s="25" t="s">
        <v>70</v>
      </c>
      <c r="Q38" s="25" t="s">
        <v>71</v>
      </c>
      <c r="R38" s="25" t="s">
        <v>45</v>
      </c>
      <c r="S38" s="25" t="s">
        <v>71</v>
      </c>
    </row>
    <row r="39" spans="10:19" ht="12.75">
      <c r="J39" s="16" t="s">
        <v>36</v>
      </c>
      <c r="K39" s="16">
        <v>2220</v>
      </c>
      <c r="L39" s="16">
        <v>2231.929443359375</v>
      </c>
      <c r="M39" s="16">
        <v>-11.929443359375</v>
      </c>
      <c r="N39" s="16">
        <v>-1.4903913736343384</v>
      </c>
      <c r="O39" s="16">
        <v>-0.17127101123332977</v>
      </c>
      <c r="P39" s="16">
        <v>41.0185661315918</v>
      </c>
      <c r="Q39" s="16">
        <v>2.221266508102417</v>
      </c>
      <c r="R39" s="16">
        <v>-18.26328468322754</v>
      </c>
      <c r="S39" s="16">
        <v>0.011921849101781845</v>
      </c>
    </row>
    <row r="40" spans="10:19" ht="12.75">
      <c r="J40" s="16" t="s">
        <v>37</v>
      </c>
      <c r="K40" s="16">
        <v>2300</v>
      </c>
      <c r="L40" s="16">
        <v>2263.540283203125</v>
      </c>
      <c r="M40" s="16">
        <v>36.459716796875</v>
      </c>
      <c r="N40" s="16">
        <v>-1.3901673555374146</v>
      </c>
      <c r="O40" s="16">
        <v>0.5234521627426147</v>
      </c>
      <c r="P40" s="16">
        <v>39.07554244995117</v>
      </c>
      <c r="Q40" s="16">
        <v>1.9325652122497559</v>
      </c>
      <c r="R40" s="16">
        <v>53.20484924316406</v>
      </c>
      <c r="S40" s="16">
        <v>0.09181998670101166</v>
      </c>
    </row>
    <row r="41" spans="10:19" ht="12.75">
      <c r="J41" s="16" t="s">
        <v>51</v>
      </c>
      <c r="K41" s="16">
        <v>2345</v>
      </c>
      <c r="L41" s="16">
        <v>2306.307861328125</v>
      </c>
      <c r="M41" s="16">
        <v>38.692138671875</v>
      </c>
      <c r="N41" s="16">
        <v>-1.2545700073242188</v>
      </c>
      <c r="O41" s="16">
        <v>0.5555030107498169</v>
      </c>
      <c r="P41" s="16">
        <v>36.51826477050781</v>
      </c>
      <c r="Q41" s="16">
        <v>1.5739458799362183</v>
      </c>
      <c r="R41" s="16">
        <v>53.35984420776367</v>
      </c>
      <c r="S41" s="16">
        <v>0.08066296577453613</v>
      </c>
    </row>
    <row r="42" spans="3:19" ht="12.75">
      <c r="C42" s="20"/>
      <c r="J42" s="16" t="s">
        <v>52</v>
      </c>
      <c r="K42" s="16">
        <v>2650</v>
      </c>
      <c r="L42" s="16">
        <v>2780.468994140625</v>
      </c>
      <c r="M42" s="16">
        <v>-130.468994140625</v>
      </c>
      <c r="N42" s="16">
        <v>0.24879160523414612</v>
      </c>
      <c r="O42" s="16">
        <v>-1.8731433153152466</v>
      </c>
      <c r="P42" s="16">
        <v>22.770856857299805</v>
      </c>
      <c r="Q42" s="16">
        <v>0.061897262930870056</v>
      </c>
      <c r="R42" s="16">
        <v>-146.08184814453125</v>
      </c>
      <c r="S42" s="16">
        <v>0.23505856096744537</v>
      </c>
    </row>
    <row r="43" spans="3:19" ht="12.75">
      <c r="C43" s="20"/>
      <c r="J43" s="16" t="s">
        <v>53</v>
      </c>
      <c r="K43" s="16">
        <v>2730</v>
      </c>
      <c r="L43" s="16">
        <v>2789.766357421875</v>
      </c>
      <c r="M43" s="16">
        <v>-59.766357421875</v>
      </c>
      <c r="N43" s="16">
        <v>0.27826929092407227</v>
      </c>
      <c r="O43" s="16">
        <v>-0.8580656051635742</v>
      </c>
      <c r="P43" s="16">
        <v>22.954017639160156</v>
      </c>
      <c r="Q43" s="16">
        <v>0.07743379473686218</v>
      </c>
      <c r="R43" s="16">
        <v>-67.04802703857422</v>
      </c>
      <c r="S43" s="16">
        <v>0.0503169409930706</v>
      </c>
    </row>
    <row r="44" spans="3:19" ht="12.75">
      <c r="C44" s="20"/>
      <c r="J44" s="16" t="s">
        <v>54</v>
      </c>
      <c r="K44" s="16">
        <v>2800</v>
      </c>
      <c r="L44" s="16">
        <v>2808.36083984375</v>
      </c>
      <c r="M44" s="16">
        <v>-8.36083984375</v>
      </c>
      <c r="N44" s="16">
        <v>0.33722466230392456</v>
      </c>
      <c r="O44" s="16">
        <v>-0.12003657221794128</v>
      </c>
      <c r="P44" s="16">
        <v>23.37621307373047</v>
      </c>
      <c r="Q44" s="16">
        <v>0.11372046172618866</v>
      </c>
      <c r="R44" s="16">
        <v>-9.422103881835938</v>
      </c>
      <c r="S44" s="16">
        <v>0.0010305495234206319</v>
      </c>
    </row>
    <row r="45" spans="3:19" ht="12.75">
      <c r="C45" s="20"/>
      <c r="J45" s="16" t="s">
        <v>55</v>
      </c>
      <c r="K45" s="16">
        <v>2840</v>
      </c>
      <c r="L45" s="16">
        <v>2854.84716796875</v>
      </c>
      <c r="M45" s="16">
        <v>-14.84716796875</v>
      </c>
      <c r="N45" s="16">
        <v>0.48461300134658813</v>
      </c>
      <c r="O45" s="16">
        <v>-0.21316078305244446</v>
      </c>
      <c r="P45" s="16">
        <v>24.733423233032227</v>
      </c>
      <c r="Q45" s="16">
        <v>0.23484979569911957</v>
      </c>
      <c r="R45" s="16">
        <v>-16.98944091796875</v>
      </c>
      <c r="S45" s="16">
        <v>0.0037510378751903772</v>
      </c>
    </row>
    <row r="46" spans="3:19" ht="12.75">
      <c r="C46" s="20"/>
      <c r="J46" s="16" t="s">
        <v>56</v>
      </c>
      <c r="K46" s="16">
        <v>2910</v>
      </c>
      <c r="L46" s="16">
        <v>2904.122802734375</v>
      </c>
      <c r="M46" s="16">
        <v>5.877197265625</v>
      </c>
      <c r="N46" s="16">
        <v>0.6408447027206421</v>
      </c>
      <c r="O46" s="16">
        <v>0.0843789204955101</v>
      </c>
      <c r="P46" s="16">
        <v>26.580535888671875</v>
      </c>
      <c r="Q46" s="16">
        <v>0.41068196296691895</v>
      </c>
      <c r="R46" s="16">
        <v>6.878994464874268</v>
      </c>
      <c r="S46" s="16">
        <v>0.0007102350937202573</v>
      </c>
    </row>
    <row r="47" spans="3:19" ht="12.75">
      <c r="C47" s="20"/>
      <c r="J47" s="16" t="s">
        <v>57</v>
      </c>
      <c r="K47" s="16">
        <v>3100</v>
      </c>
      <c r="L47" s="16">
        <v>2980.360595703125</v>
      </c>
      <c r="M47" s="16">
        <v>119.639404296875</v>
      </c>
      <c r="N47" s="16">
        <v>0.8825616836547852</v>
      </c>
      <c r="O47" s="16">
        <v>1.7176629304885864</v>
      </c>
      <c r="P47" s="16">
        <v>30.083574295043945</v>
      </c>
      <c r="Q47" s="16">
        <v>0.7789151668548584</v>
      </c>
      <c r="R47" s="16">
        <v>147.07583618164062</v>
      </c>
      <c r="S47" s="16">
        <v>0.4158783257007599</v>
      </c>
    </row>
    <row r="48" spans="3:19" ht="12.75">
      <c r="C48" s="20"/>
      <c r="J48" s="16" t="s">
        <v>58</v>
      </c>
      <c r="K48" s="16">
        <v>3125</v>
      </c>
      <c r="L48" s="16">
        <v>3100.29541015625</v>
      </c>
      <c r="M48" s="16">
        <v>24.70458984375</v>
      </c>
      <c r="N48" s="16">
        <v>1.2628237009048462</v>
      </c>
      <c r="O48" s="16">
        <v>0.3546837866306305</v>
      </c>
      <c r="P48" s="16">
        <v>36.67129898071289</v>
      </c>
      <c r="Q48" s="16">
        <v>1.5947238206863403</v>
      </c>
      <c r="R48" s="16">
        <v>34.178611755371094</v>
      </c>
      <c r="S48" s="16">
        <v>0.03337230533361435</v>
      </c>
    </row>
    <row r="49" spans="3:19" ht="12.75">
      <c r="C49" s="20"/>
      <c r="J49" s="16" t="s">
        <v>59</v>
      </c>
      <c r="K49" s="16">
        <v>2220</v>
      </c>
      <c r="L49" s="16">
        <v>2231.929443359375</v>
      </c>
      <c r="M49" s="16">
        <v>-130.468994140625</v>
      </c>
      <c r="N49" s="16">
        <v>-1.4903913736343384</v>
      </c>
      <c r="O49" s="16">
        <v>-1.8731433153152466</v>
      </c>
      <c r="P49" s="16">
        <v>22.770856857299805</v>
      </c>
      <c r="Q49" s="16">
        <v>0.061897262930870056</v>
      </c>
      <c r="R49" s="16">
        <v>-146.08184814453125</v>
      </c>
      <c r="S49" s="16">
        <v>0.0007102350937202573</v>
      </c>
    </row>
    <row r="50" spans="3:19" ht="12.75">
      <c r="C50" s="20"/>
      <c r="J50" s="16" t="s">
        <v>60</v>
      </c>
      <c r="K50" s="16">
        <v>3125</v>
      </c>
      <c r="L50" s="16">
        <v>3100.29541015625</v>
      </c>
      <c r="M50" s="16">
        <v>119.639404296875</v>
      </c>
      <c r="N50" s="16">
        <v>1.2628237009048462</v>
      </c>
      <c r="O50" s="16">
        <v>1.7176629304885864</v>
      </c>
      <c r="P50" s="16">
        <v>41.0185661315918</v>
      </c>
      <c r="Q50" s="16">
        <v>2.221266508102417</v>
      </c>
      <c r="R50" s="16">
        <v>147.07583618164062</v>
      </c>
      <c r="S50" s="16">
        <v>0.4158783257007599</v>
      </c>
    </row>
    <row r="51" spans="3:19" ht="12.75">
      <c r="C51" s="20"/>
      <c r="J51" s="16" t="s">
        <v>42</v>
      </c>
      <c r="K51" s="16">
        <v>2702</v>
      </c>
      <c r="L51" s="16">
        <v>2702</v>
      </c>
      <c r="M51" s="16">
        <v>2.441406286379788E-05</v>
      </c>
      <c r="N51" s="16">
        <v>-8.940697071579962E-09</v>
      </c>
      <c r="O51" s="16">
        <v>3.524124565501552E-07</v>
      </c>
      <c r="P51" s="16">
        <v>30.37822914123535</v>
      </c>
      <c r="Q51" s="16">
        <v>0.8999999761581421</v>
      </c>
      <c r="R51" s="16">
        <v>3.689343214035034</v>
      </c>
      <c r="S51" s="16">
        <v>0.092452272772789</v>
      </c>
    </row>
    <row r="52" spans="3:19" ht="12.75">
      <c r="C52" s="20"/>
      <c r="J52" s="16" t="s">
        <v>61</v>
      </c>
      <c r="K52" s="16">
        <v>2765</v>
      </c>
      <c r="L52" s="16">
        <v>2799.0634765625</v>
      </c>
      <c r="M52" s="16">
        <v>-1.2418212890625</v>
      </c>
      <c r="N52" s="16">
        <v>0.3077469766139984</v>
      </c>
      <c r="O52" s="16">
        <v>-0.01782882586121559</v>
      </c>
      <c r="P52" s="16">
        <v>28.332054138183594</v>
      </c>
      <c r="Q52" s="16">
        <v>0.5947985649108887</v>
      </c>
      <c r="R52" s="16">
        <v>-1.271554708480835</v>
      </c>
      <c r="S52" s="16">
        <v>0.04184462130069733</v>
      </c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D3" sqref="D3"/>
    </sheetView>
  </sheetViews>
  <sheetFormatPr defaultColWidth="9.00390625" defaultRowHeight="12.75"/>
  <sheetData>
    <row r="1" ht="20.25">
      <c r="A1" s="28" t="s">
        <v>72</v>
      </c>
    </row>
    <row r="2" ht="20.25">
      <c r="A2" s="28" t="s">
        <v>73</v>
      </c>
    </row>
    <row r="3" ht="20.25">
      <c r="A3" s="28" t="s">
        <v>74</v>
      </c>
    </row>
    <row r="4" ht="20.25">
      <c r="A4" s="28" t="s">
        <v>75</v>
      </c>
    </row>
    <row r="5" ht="20.25">
      <c r="A5" s="28" t="s">
        <v>76</v>
      </c>
    </row>
    <row r="6" ht="18.75">
      <c r="A6" s="28" t="s">
        <v>82</v>
      </c>
    </row>
    <row r="7" ht="19.5" thickBot="1">
      <c r="A7" s="29"/>
    </row>
    <row r="8" spans="1:7" ht="21" thickBot="1">
      <c r="A8" s="30"/>
      <c r="B8" s="31" t="s">
        <v>1</v>
      </c>
      <c r="C8" s="31" t="s">
        <v>77</v>
      </c>
      <c r="D8" s="31" t="s">
        <v>78</v>
      </c>
      <c r="E8" s="31" t="s">
        <v>79</v>
      </c>
      <c r="F8" s="31" t="s">
        <v>80</v>
      </c>
      <c r="G8" s="31" t="s">
        <v>81</v>
      </c>
    </row>
    <row r="9" spans="1:7" ht="19.5" thickBot="1">
      <c r="A9" s="32">
        <v>1</v>
      </c>
      <c r="B9" s="32">
        <v>9.7</v>
      </c>
      <c r="C9" s="32">
        <v>1.59</v>
      </c>
      <c r="D9" s="32">
        <v>0.26</v>
      </c>
      <c r="E9" s="32">
        <v>2.05</v>
      </c>
      <c r="F9" s="32">
        <v>0.32</v>
      </c>
      <c r="G9" s="32">
        <v>0.14</v>
      </c>
    </row>
    <row r="10" spans="1:7" ht="19.5" thickBot="1">
      <c r="A10" s="32">
        <v>2</v>
      </c>
      <c r="B10" s="32">
        <v>8.4</v>
      </c>
      <c r="C10" s="32">
        <v>0.34</v>
      </c>
      <c r="D10" s="32">
        <v>0.28</v>
      </c>
      <c r="E10" s="32">
        <v>0.46</v>
      </c>
      <c r="F10" s="32">
        <v>0.59</v>
      </c>
      <c r="G10" s="32">
        <v>0.66</v>
      </c>
    </row>
    <row r="11" spans="1:7" ht="19.5" thickBot="1">
      <c r="A11" s="32">
        <v>3</v>
      </c>
      <c r="B11" s="32">
        <v>9</v>
      </c>
      <c r="C11" s="32">
        <v>2.53</v>
      </c>
      <c r="D11" s="32">
        <v>0.31</v>
      </c>
      <c r="E11" s="32">
        <v>2.46</v>
      </c>
      <c r="F11" s="32">
        <v>0.3</v>
      </c>
      <c r="G11" s="32">
        <v>0.31</v>
      </c>
    </row>
    <row r="12" spans="1:7" ht="19.5" thickBot="1">
      <c r="A12" s="32">
        <v>4</v>
      </c>
      <c r="B12" s="32">
        <v>9.9</v>
      </c>
      <c r="C12" s="32">
        <v>4.63</v>
      </c>
      <c r="D12" s="32">
        <v>0.4</v>
      </c>
      <c r="E12" s="32">
        <v>6.44</v>
      </c>
      <c r="F12" s="32">
        <v>0.43</v>
      </c>
      <c r="G12" s="32">
        <v>0.59</v>
      </c>
    </row>
    <row r="13" spans="1:7" ht="19.5" thickBot="1">
      <c r="A13" s="32">
        <v>5</v>
      </c>
      <c r="B13" s="32">
        <v>9.6</v>
      </c>
      <c r="C13" s="32">
        <v>2.16</v>
      </c>
      <c r="D13" s="32">
        <v>0.26</v>
      </c>
      <c r="E13" s="32">
        <v>2.16</v>
      </c>
      <c r="F13" s="32">
        <v>0.39</v>
      </c>
      <c r="G13" s="32">
        <v>0.16</v>
      </c>
    </row>
    <row r="14" spans="1:7" ht="19.5" thickBot="1">
      <c r="A14" s="32">
        <v>6</v>
      </c>
      <c r="B14" s="32">
        <v>8.6</v>
      </c>
      <c r="C14" s="32">
        <v>2.16</v>
      </c>
      <c r="D14" s="32">
        <v>0.3</v>
      </c>
      <c r="E14" s="32">
        <v>2.69</v>
      </c>
      <c r="F14" s="32">
        <v>0.32</v>
      </c>
      <c r="G14" s="32">
        <v>0.17</v>
      </c>
    </row>
    <row r="15" spans="1:7" ht="19.5" thickBot="1">
      <c r="A15" s="32">
        <v>7</v>
      </c>
      <c r="B15" s="32">
        <v>12.5</v>
      </c>
      <c r="C15" s="32">
        <v>0.68</v>
      </c>
      <c r="D15" s="32">
        <v>0.29</v>
      </c>
      <c r="E15" s="32">
        <v>0.73</v>
      </c>
      <c r="F15" s="32">
        <v>0.42</v>
      </c>
      <c r="G15" s="32">
        <v>0.23</v>
      </c>
    </row>
    <row r="16" spans="1:7" ht="19.5" thickBot="1">
      <c r="A16" s="32">
        <v>8</v>
      </c>
      <c r="B16" s="32">
        <v>7.6</v>
      </c>
      <c r="C16" s="32">
        <v>0.35</v>
      </c>
      <c r="D16" s="32">
        <v>0.26</v>
      </c>
      <c r="E16" s="32">
        <v>0.42</v>
      </c>
      <c r="F16" s="32">
        <v>0.21</v>
      </c>
      <c r="G16" s="32">
        <v>0.08</v>
      </c>
    </row>
    <row r="17" spans="1:7" ht="19.5" thickBot="1">
      <c r="A17" s="32">
        <v>9</v>
      </c>
      <c r="B17" s="32">
        <v>6.9</v>
      </c>
      <c r="C17" s="32">
        <v>0.52</v>
      </c>
      <c r="D17" s="32">
        <v>0.24</v>
      </c>
      <c r="E17" s="32">
        <v>0.49</v>
      </c>
      <c r="F17" s="32">
        <v>0.2</v>
      </c>
      <c r="G17" s="32">
        <v>0.08</v>
      </c>
    </row>
    <row r="18" spans="1:7" ht="19.5" thickBot="1">
      <c r="A18" s="32">
        <v>10</v>
      </c>
      <c r="B18" s="32">
        <v>13.5</v>
      </c>
      <c r="C18" s="32">
        <v>3.42</v>
      </c>
      <c r="D18" s="32">
        <v>0.31</v>
      </c>
      <c r="E18" s="32">
        <v>3.02</v>
      </c>
      <c r="F18" s="32">
        <v>1.37</v>
      </c>
      <c r="G18" s="32">
        <v>0.73</v>
      </c>
    </row>
    <row r="19" spans="1:7" ht="19.5" thickBot="1">
      <c r="A19" s="32">
        <v>11</v>
      </c>
      <c r="B19" s="32">
        <v>9.7</v>
      </c>
      <c r="C19" s="32">
        <v>1.78</v>
      </c>
      <c r="D19" s="32">
        <v>0.3</v>
      </c>
      <c r="E19" s="32">
        <v>3.19</v>
      </c>
      <c r="F19" s="32">
        <v>0.73</v>
      </c>
      <c r="G19" s="32">
        <v>0.17</v>
      </c>
    </row>
    <row r="20" spans="1:7" ht="19.5" thickBot="1">
      <c r="A20" s="32">
        <v>12</v>
      </c>
      <c r="B20" s="32">
        <v>10.7</v>
      </c>
      <c r="C20" s="32">
        <v>2.4</v>
      </c>
      <c r="D20" s="32">
        <v>0.32</v>
      </c>
      <c r="E20" s="32">
        <v>3.3</v>
      </c>
      <c r="F20" s="32">
        <v>0.25</v>
      </c>
      <c r="G20" s="32">
        <v>0.14</v>
      </c>
    </row>
    <row r="21" spans="1:7" ht="19.5" thickBot="1">
      <c r="A21" s="32">
        <v>13</v>
      </c>
      <c r="B21" s="32">
        <v>12.1</v>
      </c>
      <c r="C21" s="32">
        <v>9.36</v>
      </c>
      <c r="D21" s="32">
        <v>0.4</v>
      </c>
      <c r="E21" s="32">
        <v>11.51</v>
      </c>
      <c r="F21" s="32">
        <v>0.39</v>
      </c>
      <c r="G21" s="32">
        <v>0.38</v>
      </c>
    </row>
    <row r="22" spans="1:7" ht="19.5" thickBot="1">
      <c r="A22" s="32">
        <v>14</v>
      </c>
      <c r="B22" s="32">
        <v>9.7</v>
      </c>
      <c r="C22" s="32">
        <v>1.72</v>
      </c>
      <c r="D22" s="32">
        <v>0.28</v>
      </c>
      <c r="E22" s="32">
        <v>2.26</v>
      </c>
      <c r="F22" s="32">
        <v>0.82</v>
      </c>
      <c r="G22" s="32">
        <v>0.17</v>
      </c>
    </row>
    <row r="23" spans="1:7" ht="19.5" thickBot="1">
      <c r="A23" s="32">
        <v>15</v>
      </c>
      <c r="B23" s="32">
        <v>7</v>
      </c>
      <c r="C23" s="32">
        <v>0.59</v>
      </c>
      <c r="D23" s="32">
        <v>0.29</v>
      </c>
      <c r="E23" s="32">
        <v>0.6</v>
      </c>
      <c r="F23" s="32">
        <v>0.13</v>
      </c>
      <c r="G23" s="32">
        <v>0.35</v>
      </c>
    </row>
    <row r="24" spans="1:7" ht="19.5" thickBot="1">
      <c r="A24" s="32">
        <v>16</v>
      </c>
      <c r="B24" s="32">
        <v>7.2</v>
      </c>
      <c r="C24" s="32">
        <v>0.28</v>
      </c>
      <c r="D24" s="32">
        <v>0.26</v>
      </c>
      <c r="E24" s="32">
        <v>0.3</v>
      </c>
      <c r="F24" s="32">
        <v>0.09</v>
      </c>
      <c r="G24" s="32">
        <v>0.15</v>
      </c>
    </row>
    <row r="25" spans="1:7" ht="19.5" thickBot="1">
      <c r="A25" s="32">
        <v>17</v>
      </c>
      <c r="B25" s="32">
        <v>8.2</v>
      </c>
      <c r="C25" s="32">
        <v>1.64</v>
      </c>
      <c r="D25" s="32">
        <v>0.29</v>
      </c>
      <c r="E25" s="32">
        <v>1.44</v>
      </c>
      <c r="F25" s="32">
        <v>0.2</v>
      </c>
      <c r="G25" s="32">
        <v>0.08</v>
      </c>
    </row>
    <row r="26" spans="1:7" ht="19.5" thickBot="1">
      <c r="A26" s="32">
        <v>18</v>
      </c>
      <c r="B26" s="32">
        <v>8.4</v>
      </c>
      <c r="C26" s="32">
        <v>0.09</v>
      </c>
      <c r="D26" s="32">
        <v>0.22</v>
      </c>
      <c r="E26" s="32">
        <v>0.05</v>
      </c>
      <c r="F26" s="32">
        <v>0.43</v>
      </c>
      <c r="G26" s="32">
        <v>0.2</v>
      </c>
    </row>
    <row r="27" spans="1:7" ht="19.5" thickBot="1">
      <c r="A27" s="32">
        <v>19</v>
      </c>
      <c r="B27" s="32">
        <v>13.1</v>
      </c>
      <c r="C27" s="32">
        <v>0.08</v>
      </c>
      <c r="D27" s="32">
        <v>0.25</v>
      </c>
      <c r="E27" s="32">
        <v>0.03</v>
      </c>
      <c r="F27" s="32">
        <v>0.73</v>
      </c>
      <c r="G27" s="32">
        <v>0.2</v>
      </c>
    </row>
    <row r="28" spans="1:7" ht="19.5" thickBot="1">
      <c r="A28" s="32">
        <v>20</v>
      </c>
      <c r="B28" s="32">
        <v>8.7</v>
      </c>
      <c r="C28" s="32">
        <v>1.36</v>
      </c>
      <c r="D28" s="32">
        <v>0.26</v>
      </c>
      <c r="E28" s="32">
        <v>0.17</v>
      </c>
      <c r="F28" s="32">
        <v>0.99</v>
      </c>
      <c r="G28" s="32">
        <v>0.42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2012-11-04T15:15:05Z</dcterms:created>
  <dcterms:modified xsi:type="dcterms:W3CDTF">2012-11-04T16:39:25Z</dcterms:modified>
  <cp:category/>
  <cp:version/>
  <cp:contentType/>
  <cp:contentStatus/>
</cp:coreProperties>
</file>